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QUAN LY NGAN SACH\NAM 2024\CONG KHAI NGAN SACH\QUY III\"/>
    </mc:Choice>
  </mc:AlternateContent>
  <bookViews>
    <workbookView xWindow="-120" yWindow="-120" windowWidth="20640" windowHeight="11040"/>
  </bookViews>
  <sheets>
    <sheet name="Biểu số 60-CK-NSNN" sheetId="3" r:id="rId1"/>
  </sheets>
  <externalReferences>
    <externalReference r:id="rId2"/>
    <externalReference r:id="rId3"/>
    <externalReference r:id="rId4"/>
    <externalReference r:id="rId5"/>
  </externalReferences>
  <definedNames>
    <definedName name="_xlnm.Print_Area" localSheetId="0">'Biểu số 60-CK-NSNN'!$A$1:$F$42</definedName>
  </definedNames>
  <calcPr calcId="162913"/>
</workbook>
</file>

<file path=xl/calcChain.xml><?xml version="1.0" encoding="utf-8"?>
<calcChain xmlns="http://schemas.openxmlformats.org/spreadsheetml/2006/main">
  <c r="D38" i="3" l="1"/>
  <c r="D34" i="3"/>
  <c r="F20" i="3" l="1"/>
  <c r="F11" i="3"/>
  <c r="D19" i="3" l="1"/>
  <c r="F12" i="3"/>
  <c r="F42" i="3"/>
  <c r="D42" i="3"/>
  <c r="F41" i="3"/>
  <c r="D41" i="3"/>
  <c r="D35" i="3"/>
  <c r="D33" i="3"/>
  <c r="D32" i="3" s="1"/>
  <c r="F30" i="3"/>
  <c r="D30" i="3"/>
  <c r="F29" i="3"/>
  <c r="D29" i="3"/>
  <c r="F28" i="3"/>
  <c r="D28" i="3"/>
  <c r="F27" i="3"/>
  <c r="D27" i="3"/>
  <c r="F26" i="3"/>
  <c r="D26" i="3"/>
  <c r="F24" i="3"/>
  <c r="D24" i="3"/>
  <c r="F23" i="3"/>
  <c r="D23" i="3"/>
  <c r="F22" i="3"/>
  <c r="D22" i="3"/>
  <c r="F21" i="3"/>
  <c r="D21" i="3"/>
  <c r="F19" i="3"/>
  <c r="F18" i="3"/>
  <c r="D18" i="3"/>
  <c r="F17" i="3"/>
  <c r="D17" i="3"/>
  <c r="F16" i="3"/>
  <c r="D16" i="3"/>
  <c r="F15" i="3"/>
  <c r="D15" i="3"/>
  <c r="F14" i="3"/>
  <c r="D14" i="3"/>
  <c r="F13" i="3"/>
  <c r="D13" i="3"/>
  <c r="D40" i="3" l="1"/>
  <c r="C31" i="3"/>
  <c r="C21" i="3"/>
  <c r="F32" i="3"/>
  <c r="F40" i="3"/>
  <c r="D25" i="3"/>
  <c r="D20" i="3" s="1"/>
  <c r="D36" i="3"/>
  <c r="D37" i="3"/>
  <c r="D39" i="3"/>
  <c r="C13" i="3"/>
  <c r="E13" i="3" s="1"/>
  <c r="C14" i="3"/>
  <c r="E14" i="3" s="1"/>
  <c r="C15" i="3"/>
  <c r="E15" i="3" s="1"/>
  <c r="C16" i="3"/>
  <c r="E16" i="3" s="1"/>
  <c r="C17" i="3"/>
  <c r="E17" i="3" s="1"/>
  <c r="C18" i="3"/>
  <c r="E18" i="3" s="1"/>
  <c r="C19" i="3"/>
  <c r="E19" i="3" s="1"/>
  <c r="C22" i="3"/>
  <c r="E22" i="3" s="1"/>
  <c r="C23" i="3"/>
  <c r="E23" i="3" s="1"/>
  <c r="C24" i="3"/>
  <c r="E24" i="3" s="1"/>
  <c r="C25" i="3"/>
  <c r="C26" i="3"/>
  <c r="E26" i="3" s="1"/>
  <c r="C27" i="3"/>
  <c r="E27" i="3" s="1"/>
  <c r="C28" i="3"/>
  <c r="E28" i="3" s="1"/>
  <c r="C29" i="3"/>
  <c r="E29" i="3" s="1"/>
  <c r="C30" i="3"/>
  <c r="E30" i="3" s="1"/>
  <c r="C32" i="3"/>
  <c r="E32" i="3" s="1"/>
  <c r="C33" i="3"/>
  <c r="E33" i="3" s="1"/>
  <c r="C34" i="3"/>
  <c r="C35" i="3"/>
  <c r="E35" i="3" s="1"/>
  <c r="C36" i="3"/>
  <c r="C37" i="3"/>
  <c r="C38" i="3"/>
  <c r="C39" i="3"/>
  <c r="C40" i="3"/>
  <c r="C41" i="3"/>
  <c r="E41" i="3" s="1"/>
  <c r="C42" i="3"/>
  <c r="E42" i="3" s="1"/>
  <c r="C11" i="3"/>
  <c r="E40" i="3" l="1"/>
  <c r="C20" i="3"/>
  <c r="C12" i="3" s="1"/>
  <c r="E20" i="3"/>
  <c r="D12" i="3"/>
  <c r="G42" i="3"/>
  <c r="G41" i="3"/>
  <c r="G40" i="3"/>
  <c r="A34" i="3"/>
  <c r="A35" i="3" s="1"/>
  <c r="A36" i="3" s="1"/>
  <c r="G32" i="3"/>
  <c r="G30" i="3"/>
  <c r="A30" i="3"/>
  <c r="G29" i="3"/>
  <c r="A29" i="3"/>
  <c r="G28" i="3"/>
  <c r="G27" i="3"/>
  <c r="A27" i="3"/>
  <c r="G26" i="3"/>
  <c r="G25" i="3"/>
  <c r="G24" i="3"/>
  <c r="G23" i="3"/>
  <c r="G22" i="3"/>
  <c r="G21" i="3"/>
  <c r="G19" i="3"/>
  <c r="G18" i="3"/>
  <c r="G17" i="3"/>
  <c r="G16" i="3"/>
  <c r="G15" i="3"/>
  <c r="G14" i="3"/>
  <c r="A14" i="3"/>
  <c r="A15" i="3" s="1"/>
  <c r="A16" i="3" s="1"/>
  <c r="A17" i="3" s="1"/>
  <c r="A18" i="3" s="1"/>
  <c r="A19" i="3" s="1"/>
  <c r="G13" i="3"/>
  <c r="E12" i="3" l="1"/>
  <c r="D11" i="3"/>
  <c r="E11" i="3" s="1"/>
  <c r="G20" i="3"/>
  <c r="G12" i="3"/>
  <c r="G11" i="3" s="1"/>
</calcChain>
</file>

<file path=xl/comments1.xml><?xml version="1.0" encoding="utf-8"?>
<comments xmlns="http://schemas.openxmlformats.org/spreadsheetml/2006/main">
  <authors>
    <author>PC</author>
  </authors>
  <commentList>
    <comment ref="G40" authorId="0" shapeId="0">
      <text>
        <r>
          <rPr>
            <b/>
            <sz val="9"/>
            <rFont val="Tahoma"/>
            <family val="2"/>
          </rPr>
          <t>PC:</t>
        </r>
        <r>
          <rPr>
            <sz val="9"/>
            <rFont val="Tahoma"/>
            <family val="2"/>
          </rPr>
          <t xml:space="preserve">
Biểu 60 năm trước</t>
        </r>
      </text>
    </comment>
  </commentList>
</comments>
</file>

<file path=xl/sharedStrings.xml><?xml version="1.0" encoding="utf-8"?>
<sst xmlns="http://schemas.openxmlformats.org/spreadsheetml/2006/main" count="59" uniqueCount="53">
  <si>
    <t>STT</t>
  </si>
  <si>
    <t>A</t>
  </si>
  <si>
    <t>B</t>
  </si>
  <si>
    <t>I</t>
  </si>
  <si>
    <t>II</t>
  </si>
  <si>
    <t>Thu nội địa</t>
  </si>
  <si>
    <t>Thu viện trợ</t>
  </si>
  <si>
    <t>Thu từ dầu thô</t>
  </si>
  <si>
    <t>UBND TỈNH ĐỒNG THÁP</t>
  </si>
  <si>
    <t>Đơn vị tính: triệu đồng</t>
  </si>
  <si>
    <t xml:space="preserve"> Chỉ tiêu</t>
  </si>
  <si>
    <t xml:space="preserve">Dự toán năm </t>
  </si>
  <si>
    <t>Cùng kỳ năm trước</t>
  </si>
  <si>
    <t>3=2/1</t>
  </si>
  <si>
    <t>III</t>
  </si>
  <si>
    <t>IV</t>
  </si>
  <si>
    <t>Biểu số 60/CK-NSNN</t>
  </si>
  <si>
    <t>TỔNG THU NGÂN SÁCH NHÀ NƯỚC TRÊN ĐỊA BÀN (I+II+III+IV)</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</si>
  <si>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</si>
  <si>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</si>
  <si>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</si>
  <si>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</si>
  <si>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</si>
  <si>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</si>
  <si>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</si>
  <si>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</si>
  <si>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</si>
  <si>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</si>
  <si>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</si>
  <si>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</si>
  <si>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</si>
  <si>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</si>
  <si>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</si>
  <si>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</si>
  <si>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</si>
  <si>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</si>
  <si>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</si>
  <si>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</si>
  <si>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</si>
  <si>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</si>
  <si>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</si>
  <si>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</si>
  <si>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</si>
  <si>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</si>
  <si>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NGÂN SÁCH ĐỊA PHƯƠNG ĐƯỢC HƯỞNG THEO PHÂN CẤP</t>
  </si>
  <si>
    <t>Từ các khoản thu phân chia</t>
  </si>
  <si>
    <t>Các khoản thu NSĐP được hưởng 100%</t>
  </si>
  <si>
    <t>Dự toán năm 2024 (HĐND Tỉnh)</t>
  </si>
  <si>
    <t xml:space="preserve">       SỞ TÀI CHÍNH</t>
  </si>
  <si>
    <t>So sánh ước TH với (%)</t>
  </si>
  <si>
    <t>THỰC HIỆN THU NGÂN SÁCH NHÀ NƯỚC QUÝ III NĂM 2024</t>
  </si>
  <si>
    <t xml:space="preserve">Ước thực hiện quý III 2024 </t>
  </si>
  <si>
    <t>(Kèm theo Quyết định số 124/QĐ-STC ngày 14/10/2024 của Sở Tài chính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</si>
</sst>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quot;$&quot;* #,##0.00_);_(&quot;$&quot;* \(#,##0.00\);_(&quot;$&quot;* &quot;-&quot;??_);_(@_)"/>
    <numFmt numFmtId="165" formatCode="_(* #,##0.00_);_(* \(#,##0.00\);_(* &quot;-&quot;??_);_(@_)"/>
    <numFmt numFmtId="166" formatCode="#,###;\-#,###;&quot;&quot;;_(@_)"/>
    <numFmt numFmtId="167" formatCode="_-* #,##0\ _₫_-;\-* #,##0\ _₫_-;_-* &quot;-&quot;??\ _₫_-;_-@_-"/>
  </numFmts>
  <fonts count="16">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2"/>
      <name val=".VnArial"/>
      <charset val="134"/>
    </font>
    <font>
      <sz val="12"/>
      <name val=".VnTime"/>
      <charset val="134"/>
    </font>
    <font>
      <b/>
      <sz val="9"/>
      <name val="Tahoma"/>
      <family val="2"/>
    </font>
    <font>
      <sz val="9"/>
      <name val="Tahoma"/>
      <family val="2"/>
    </font>
    <font>
      <sz val="11"/>
      <color theme="1"/>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12">
    <xf numFmtId="0" fontId="0" fillId="0" borderId="0"/>
    <xf numFmtId="165" fontId="9"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43" fontId="15" fillId="0" borderId="0" applyFont="0" applyFill="0" applyBorder="0" applyAlignment="0" applyProtection="0"/>
  </cellStyleXfs>
  <cellXfs count="74">
    <xf numFmtId="0" fontId="0" fillId="0" borderId="0" xfId="0"/>
    <xf numFmtId="0" fontId="4"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center" vertical="top" wrapText="1"/>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left" vertical="center" shrinkToFit="1"/>
    </xf>
    <xf numFmtId="3" fontId="4" fillId="0" borderId="20" xfId="0" applyNumberFormat="1" applyFont="1" applyBorder="1" applyAlignment="1">
      <alignment vertical="center"/>
    </xf>
    <xf numFmtId="3" fontId="3" fillId="0" borderId="19" xfId="0" applyNumberFormat="1" applyFont="1" applyBorder="1" applyAlignment="1">
      <alignment horizontal="right" vertical="center" shrinkToFit="1"/>
    </xf>
    <xf numFmtId="3" fontId="4" fillId="0" borderId="19" xfId="0" applyNumberFormat="1" applyFont="1" applyBorder="1" applyAlignment="1">
      <alignment horizontal="right" vertical="center" shrinkToFit="1"/>
    </xf>
    <xf numFmtId="3" fontId="4" fillId="0" borderId="21" xfId="0" applyNumberFormat="1" applyFont="1" applyBorder="1" applyAlignment="1">
      <alignment horizontal="right" vertical="center" shrinkToFit="1"/>
    </xf>
    <xf numFmtId="0" fontId="4" fillId="0" borderId="11" xfId="0" applyFont="1" applyBorder="1" applyAlignment="1">
      <alignment horizontal="center"/>
    </xf>
    <xf numFmtId="0" fontId="3" fillId="0" borderId="11" xfId="0" applyFont="1" applyBorder="1" applyAlignment="1">
      <alignment horizontal="center"/>
    </xf>
    <xf numFmtId="0" fontId="3" fillId="0" borderId="1" xfId="0" applyFont="1" applyBorder="1"/>
    <xf numFmtId="0" fontId="4" fillId="0" borderId="17" xfId="0" applyFont="1" applyBorder="1" applyAlignment="1">
      <alignment horizontal="left" vertical="center" wrapText="1"/>
    </xf>
    <xf numFmtId="0" fontId="3" fillId="0" borderId="20" xfId="0" applyFont="1" applyBorder="1"/>
    <xf numFmtId="0" fontId="5" fillId="0" borderId="11" xfId="0" quotePrefix="1" applyFont="1" applyBorder="1" applyAlignment="1">
      <alignment horizontal="center"/>
    </xf>
    <xf numFmtId="0" fontId="5" fillId="0" borderId="20" xfId="0" applyFont="1" applyBorder="1"/>
    <xf numFmtId="0" fontId="4" fillId="0" borderId="20" xfId="0" applyFont="1" applyBorder="1"/>
    <xf numFmtId="0" fontId="4" fillId="0" borderId="22" xfId="0" applyFont="1" applyBorder="1"/>
    <xf numFmtId="3" fontId="3" fillId="0" borderId="1" xfId="0" applyNumberFormat="1" applyFont="1" applyBorder="1"/>
    <xf numFmtId="0" fontId="11" fillId="0" borderId="0" xfId="0" applyFont="1"/>
    <xf numFmtId="3" fontId="4" fillId="0" borderId="19" xfId="0" applyNumberFormat="1" applyFont="1" applyBorder="1"/>
    <xf numFmtId="3" fontId="4" fillId="0" borderId="20" xfId="0" applyNumberFormat="1" applyFont="1" applyBorder="1" applyAlignment="1">
      <alignment horizontal="right"/>
    </xf>
    <xf numFmtId="3" fontId="12" fillId="0" borderId="20" xfId="0" applyNumberFormat="1" applyFont="1" applyBorder="1" applyAlignment="1">
      <alignment horizontal="right" vertical="center"/>
    </xf>
    <xf numFmtId="0" fontId="4" fillId="0" borderId="22" xfId="0" applyFont="1" applyBorder="1" applyAlignment="1">
      <alignment vertical="center" wrapText="1"/>
    </xf>
    <xf numFmtId="0" fontId="3" fillId="0" borderId="22" xfId="0" applyFont="1" applyBorder="1" applyAlignment="1">
      <alignment horizontal="left" vertical="center" wrapText="1"/>
    </xf>
    <xf numFmtId="0" fontId="3" fillId="0" borderId="12" xfId="0" applyFont="1" applyBorder="1" applyAlignment="1">
      <alignment horizontal="center" vertical="center"/>
    </xf>
    <xf numFmtId="0" fontId="3" fillId="0" borderId="23" xfId="0" applyFont="1" applyBorder="1" applyAlignment="1">
      <alignment vertical="center" wrapText="1"/>
    </xf>
    <xf numFmtId="0" fontId="3" fillId="0" borderId="20" xfId="0" applyFont="1" applyBorder="1" applyAlignment="1">
      <alignment horizontal="justify" vertical="center" wrapText="1"/>
    </xf>
    <xf numFmtId="10" fontId="3" fillId="0" borderId="1" xfId="0" applyNumberFormat="1" applyFont="1" applyBorder="1" applyAlignment="1">
      <alignment vertical="center"/>
    </xf>
    <xf numFmtId="10" fontId="3" fillId="0" borderId="2" xfId="0" applyNumberFormat="1" applyFont="1" applyBorder="1" applyAlignment="1">
      <alignment vertical="center"/>
    </xf>
    <xf numFmtId="3" fontId="4" fillId="0" borderId="17" xfId="0" applyNumberFormat="1" applyFont="1" applyBorder="1" applyAlignment="1">
      <alignment vertical="center"/>
    </xf>
    <xf numFmtId="10" fontId="4" fillId="0" borderId="18" xfId="0" applyNumberFormat="1" applyFont="1" applyBorder="1" applyAlignment="1">
      <alignment vertical="center"/>
    </xf>
    <xf numFmtId="167" fontId="4" fillId="0" borderId="0" xfId="11" applyNumberFormat="1" applyFont="1"/>
    <xf numFmtId="167" fontId="3" fillId="0" borderId="0" xfId="11" applyNumberFormat="1" applyFont="1" applyAlignment="1">
      <alignment vertical="center"/>
    </xf>
    <xf numFmtId="167" fontId="4" fillId="0" borderId="0" xfId="11" applyNumberFormat="1" applyFont="1" applyAlignment="1">
      <alignment vertical="center"/>
    </xf>
    <xf numFmtId="167" fontId="3" fillId="0" borderId="0" xfId="11" applyNumberFormat="1" applyFont="1"/>
    <xf numFmtId="3" fontId="4" fillId="0" borderId="1" xfId="0" applyNumberFormat="1" applyFont="1" applyBorder="1" applyAlignment="1">
      <alignment vertical="center"/>
    </xf>
    <xf numFmtId="10" fontId="4" fillId="0" borderId="1" xfId="0" applyNumberFormat="1" applyFont="1" applyBorder="1" applyAlignment="1">
      <alignment vertical="center"/>
    </xf>
    <xf numFmtId="10" fontId="4" fillId="0" borderId="2" xfId="0" applyNumberFormat="1" applyFont="1" applyBorder="1" applyAlignment="1">
      <alignment vertical="center"/>
    </xf>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2" xfId="0" applyNumberFormat="1" applyFont="1" applyBorder="1" applyAlignment="1">
      <alignment vertical="center"/>
    </xf>
    <xf numFmtId="10" fontId="5" fillId="0" borderId="1" xfId="0" applyNumberFormat="1" applyFont="1" applyBorder="1" applyAlignment="1">
      <alignment vertical="center"/>
    </xf>
    <xf numFmtId="3" fontId="3" fillId="0" borderId="3" xfId="0" applyNumberFormat="1" applyFont="1" applyBorder="1" applyAlignment="1">
      <alignment vertical="center"/>
    </xf>
    <xf numFmtId="10" fontId="3" fillId="0" borderId="3" xfId="0" applyNumberFormat="1" applyFont="1" applyBorder="1" applyAlignment="1">
      <alignment vertical="center"/>
    </xf>
    <xf numFmtId="10" fontId="3" fillId="0" borderId="4" xfId="0" applyNumberFormat="1" applyFont="1" applyBorder="1" applyAlignment="1">
      <alignment vertical="center"/>
    </xf>
    <xf numFmtId="43" fontId="3" fillId="0" borderId="1" xfId="11" applyFont="1" applyBorder="1" applyAlignment="1">
      <alignment vertical="center"/>
    </xf>
    <xf numFmtId="43" fontId="3" fillId="0" borderId="1" xfId="11" applyFont="1" applyBorder="1" applyAlignment="1">
      <alignment horizontal="right" vertical="center"/>
    </xf>
    <xf numFmtId="43" fontId="5" fillId="0" borderId="1" xfId="11" applyFont="1" applyBorder="1" applyAlignment="1">
      <alignment vertical="center"/>
    </xf>
    <xf numFmtId="10" fontId="4" fillId="0" borderId="17" xfId="0" applyNumberFormat="1" applyFont="1" applyBorder="1" applyAlignment="1">
      <alignment vertical="center"/>
    </xf>
    <xf numFmtId="0" fontId="3" fillId="0" borderId="0" xfId="0" applyFont="1" applyAlignment="1">
      <alignment horizontal="right"/>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30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u%20chi%20va%20DBT%2030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20LIEU%20KIEU/14.%20CONG%20KHAI%20NSNN/NAM%202024/2.%20TINH%20HINH%20THUC%20HIEN%20DU%20TOAN%20BIEU%2059-60-61%20NAM%202024/FILE%20DANG%20LEN%20IDESK/Thu%20chi%20va%20DBT%2031032024%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Huong\Nam%202023\Thu%20chi\Thang%203%20nam%202023\Thu%20chi%20va%20DBT%2031-03-2023%20s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0-06-2024"/>
      <sheetName val="0105-TH chi"/>
      <sheetName val="B5-01 (NST)"/>
      <sheetName val="B5-01(NSH)"/>
      <sheetName val="B5-01 (xa)"/>
      <sheetName val="B5-03 (tinh)"/>
      <sheetName val="B5-03 (huyen)"/>
      <sheetName val="B5-03(xa)"/>
      <sheetName val="CT MTQG"/>
      <sheetName val="Chi"/>
      <sheetName val="Chi (HĐND)"/>
      <sheetName val="Chi 2024"/>
      <sheetName val="Chi 30-06-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1">
          <cell r="C11">
            <v>9674054.1620000005</v>
          </cell>
        </row>
        <row r="13">
          <cell r="C13">
            <v>530000</v>
          </cell>
        </row>
        <row r="14">
          <cell r="C14">
            <v>75000</v>
          </cell>
        </row>
        <row r="15">
          <cell r="C15">
            <v>1701000</v>
          </cell>
        </row>
        <row r="16">
          <cell r="C16">
            <v>730000</v>
          </cell>
        </row>
        <row r="17">
          <cell r="C17">
            <v>1065000</v>
          </cell>
        </row>
        <row r="18">
          <cell r="C18">
            <v>350000</v>
          </cell>
        </row>
        <row r="19">
          <cell r="C19">
            <v>170000</v>
          </cell>
        </row>
        <row r="21">
          <cell r="C21">
            <v>0</v>
          </cell>
        </row>
        <row r="22">
          <cell r="C22">
            <v>15000</v>
          </cell>
        </row>
        <row r="23">
          <cell r="C23">
            <v>1770000</v>
          </cell>
        </row>
        <row r="24">
          <cell r="C24">
            <v>315000</v>
          </cell>
        </row>
        <row r="25">
          <cell r="C25">
            <v>0</v>
          </cell>
          <cell r="D25">
            <v>0</v>
          </cell>
        </row>
        <row r="26">
          <cell r="C26">
            <v>30000</v>
          </cell>
        </row>
        <row r="27">
          <cell r="C27">
            <v>445054.16200000001</v>
          </cell>
        </row>
        <row r="28">
          <cell r="C28">
            <v>1950000</v>
          </cell>
        </row>
        <row r="29">
          <cell r="C29">
            <v>2000</v>
          </cell>
        </row>
        <row r="30">
          <cell r="C30">
            <v>326000</v>
          </cell>
        </row>
        <row r="31">
          <cell r="C31"/>
        </row>
        <row r="32">
          <cell r="C32">
            <v>200000</v>
          </cell>
          <cell r="F32">
            <v>1.4944901281500311</v>
          </cell>
        </row>
        <row r="33">
          <cell r="C33">
            <v>154000</v>
          </cell>
        </row>
        <row r="34">
          <cell r="C34"/>
        </row>
        <row r="35">
          <cell r="C35">
            <v>46000</v>
          </cell>
        </row>
        <row r="36">
          <cell r="C36"/>
          <cell r="D36"/>
        </row>
        <row r="37">
          <cell r="C37"/>
          <cell r="D37"/>
        </row>
        <row r="38">
          <cell r="C38"/>
        </row>
        <row r="39">
          <cell r="C39"/>
          <cell r="D39">
            <v>0</v>
          </cell>
        </row>
        <row r="40">
          <cell r="C40">
            <v>8892984.1620000005</v>
          </cell>
          <cell r="F40">
            <v>1.2192964124728363</v>
          </cell>
        </row>
        <row r="41">
          <cell r="C41">
            <v>3583500</v>
          </cell>
        </row>
        <row r="42">
          <cell r="C42">
            <v>5309484.1620000005</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0 Thu quy"/>
      <sheetName val="mau 61 Chi quy"/>
      <sheetName val="thu noi dia(HĐND)(btc)"/>
      <sheetName val="thu noi dia(HĐND)"/>
      <sheetName val="Thu huyen 15-7-2024"/>
      <sheetName val="Chi huyen 15-7-2024"/>
      <sheetName val="Thu 2024"/>
      <sheetName val="Thu 30-09-2024"/>
      <sheetName val="0105-TH chi"/>
      <sheetName val="B5-01 (NST)"/>
      <sheetName val="B5-01(NSH)"/>
      <sheetName val="B5-01 (xa)"/>
      <sheetName val="B5-03 (tinh)"/>
      <sheetName val="B5-03 (huyen)"/>
      <sheetName val="B5-03(xa)"/>
      <sheetName val="CT MTQG"/>
      <sheetName val="Chi"/>
      <sheetName val="Chi (HĐND)"/>
      <sheetName val="Chi 2024"/>
      <sheetName val="Chi 30-09-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ow r="11">
          <cell r="F11">
            <v>1.1548264604267622</v>
          </cell>
        </row>
        <row r="12">
          <cell r="F12">
            <v>1.1414809986738794</v>
          </cell>
        </row>
        <row r="13">
          <cell r="D13">
            <v>429046.053358</v>
          </cell>
          <cell r="F13">
            <v>1.3393005765028723</v>
          </cell>
        </row>
        <row r="14">
          <cell r="D14">
            <v>80637.481830000004</v>
          </cell>
          <cell r="F14">
            <v>1.8635928648043298</v>
          </cell>
        </row>
        <row r="15">
          <cell r="D15">
            <v>1019508.5405380001</v>
          </cell>
          <cell r="F15">
            <v>0.86823751169937213</v>
          </cell>
        </row>
        <row r="16">
          <cell r="D16">
            <v>594236.99090500001</v>
          </cell>
          <cell r="F16">
            <v>1.1394106781534961</v>
          </cell>
        </row>
        <row r="17">
          <cell r="D17">
            <v>713509.84117799997</v>
          </cell>
          <cell r="F17">
            <v>0.9839916840376397</v>
          </cell>
        </row>
        <row r="18">
          <cell r="D18">
            <v>232123.46180299998</v>
          </cell>
          <cell r="F18">
            <v>1.0663441589635454</v>
          </cell>
        </row>
        <row r="19">
          <cell r="D19">
            <v>138910.07872499997</v>
          </cell>
          <cell r="F19">
            <v>1.1844918061481882</v>
          </cell>
        </row>
        <row r="20">
          <cell r="F20">
            <v>1.3111402895423763</v>
          </cell>
        </row>
        <row r="21">
          <cell r="D21">
            <v>12.726715</v>
          </cell>
          <cell r="F21">
            <v>3.7239851050134942E-2</v>
          </cell>
        </row>
        <row r="22">
          <cell r="D22">
            <v>15540.271535</v>
          </cell>
          <cell r="F22">
            <v>1.0886665082749023</v>
          </cell>
        </row>
        <row r="23">
          <cell r="D23">
            <v>965306.51328699989</v>
          </cell>
          <cell r="F23">
            <v>1.2598561238908177</v>
          </cell>
        </row>
        <row r="24">
          <cell r="D24">
            <v>111774.56622800001</v>
          </cell>
          <cell r="F24">
            <v>2.12914016120946</v>
          </cell>
        </row>
        <row r="26">
          <cell r="D26">
            <v>36214.912041000003</v>
          </cell>
          <cell r="F26">
            <v>2.0859200474712902</v>
          </cell>
        </row>
        <row r="27">
          <cell r="D27">
            <v>420810.69</v>
          </cell>
          <cell r="F27">
            <v>6.3868504164024547</v>
          </cell>
        </row>
        <row r="28">
          <cell r="D28">
            <v>1613296.8257810001</v>
          </cell>
          <cell r="F28">
            <v>1.0591144092329245</v>
          </cell>
        </row>
        <row r="29">
          <cell r="D29">
            <v>1637.1974520000001</v>
          </cell>
          <cell r="F29">
            <v>1.033666829799649</v>
          </cell>
        </row>
        <row r="30">
          <cell r="D30">
            <v>294675.09983199998</v>
          </cell>
          <cell r="F30">
            <v>1.0524574278157313</v>
          </cell>
        </row>
        <row r="33">
          <cell r="D33">
            <v>242422.63687700001</v>
          </cell>
        </row>
        <row r="34">
          <cell r="D34">
            <v>2312.4325899999999</v>
          </cell>
        </row>
        <row r="35">
          <cell r="D35">
            <v>85849.102702999997</v>
          </cell>
        </row>
        <row r="38">
          <cell r="D38">
            <v>831.83286099999998</v>
          </cell>
        </row>
        <row r="41">
          <cell r="D41">
            <v>2471337.9407700002</v>
          </cell>
          <cell r="F41">
            <v>1.0098852899533866</v>
          </cell>
        </row>
        <row r="42">
          <cell r="D42">
            <v>3768952.2997110002</v>
          </cell>
          <cell r="F42">
            <v>1.2710909152870344</v>
          </cell>
        </row>
      </sheetData>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1-03-2024"/>
      <sheetName val="0105-TH chi"/>
      <sheetName val="B5-01 (NST)"/>
      <sheetName val="B5-01(NSH)"/>
      <sheetName val="B5-01 (xa)"/>
      <sheetName val="B5-03 (tinh)"/>
      <sheetName val="B5-03 (huyen)"/>
      <sheetName val="B5-03(xa)"/>
      <sheetName val="CT MTQG"/>
      <sheetName val="Chi"/>
      <sheetName val="Chi (HĐND)"/>
      <sheetName val="Chi 2024"/>
      <sheetName val="Chi 31-03-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9066000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94.190607132915886</v>
          </cell>
        </row>
      </sheetData>
      <sheetData sheetId="540"/>
      <sheetData sheetId="541">
        <row r="10">
          <cell r="O10">
            <v>98.190023245308168</v>
          </cell>
        </row>
        <row r="15">
          <cell r="P15">
            <v>53278.782351000002</v>
          </cell>
        </row>
        <row r="16">
          <cell r="P16">
            <v>63876.619271000003</v>
          </cell>
        </row>
        <row r="17">
          <cell r="P17">
            <v>15339.294326000001</v>
          </cell>
        </row>
        <row r="18">
          <cell r="P18">
            <v>674496.09127199987</v>
          </cell>
        </row>
        <row r="19">
          <cell r="P19">
            <v>78402.162393999999</v>
          </cell>
        </row>
        <row r="20">
          <cell r="P20">
            <v>333.73628000000002</v>
          </cell>
        </row>
        <row r="21">
          <cell r="P21">
            <v>2098.8587619999998</v>
          </cell>
        </row>
        <row r="22">
          <cell r="P22">
            <v>220500.060077</v>
          </cell>
        </row>
        <row r="23">
          <cell r="P23">
            <v>228821.69766999999</v>
          </cell>
        </row>
        <row r="24">
          <cell r="P24">
            <v>49181.655841</v>
          </cell>
        </row>
        <row r="25">
          <cell r="P25">
            <v>267881.70062199997</v>
          </cell>
        </row>
        <row r="26">
          <cell r="P26">
            <v>13347.91828</v>
          </cell>
        </row>
        <row r="27">
          <cell r="P27">
            <v>6.3</v>
          </cell>
        </row>
        <row r="28">
          <cell r="P28">
            <v>111038.080105</v>
          </cell>
        </row>
        <row r="29">
          <cell r="P29">
            <v>2212.4565170000001</v>
          </cell>
        </row>
        <row r="30">
          <cell r="P30">
            <v>0</v>
          </cell>
        </row>
        <row r="31">
          <cell r="P31">
            <v>1020.681246</v>
          </cell>
        </row>
        <row r="32">
          <cell r="P32">
            <v>548400.4423140001</v>
          </cell>
        </row>
        <row r="38">
          <cell r="P38">
            <v>81600.124543000013</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4923186</v>
          </cell>
        </row>
      </sheetData>
      <sheetData sheetId="555"/>
      <sheetData sheetId="556"/>
      <sheetData sheetId="557"/>
      <sheetData sheetId="558"/>
      <sheetData sheetId="559">
        <row r="89">
          <cell r="E89">
            <v>46000</v>
          </cell>
        </row>
      </sheetData>
      <sheetData sheetId="560"/>
      <sheetData sheetId="561"/>
      <sheetData sheetId="562"/>
      <sheetData sheetId="563"/>
      <sheetData sheetId="564"/>
      <sheetData sheetId="565"/>
      <sheetData sheetId="566"/>
      <sheetData sheetId="567"/>
      <sheetData sheetId="56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3"/>
      <sheetName val="Thu 31-3-2023"/>
      <sheetName val="0105-TH chi"/>
      <sheetName val="B5-01 (NST)"/>
      <sheetName val="B5-01(NSH)"/>
      <sheetName val="B5-01 (xa)"/>
      <sheetName val="B5-03 (tinh)"/>
      <sheetName val="B5-03 (huyen)"/>
      <sheetName val="B5-03(xa)"/>
      <sheetName val="CT MTQG"/>
      <sheetName val="Chi"/>
      <sheetName val="Chi (HĐND)"/>
      <sheetName val="Chi 2023"/>
      <sheetName val="Chi 31-3-2023"/>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row r="41">
          <cell r="D41">
            <v>1153582.9751960002</v>
          </cell>
        </row>
        <row r="42">
          <cell r="D42">
            <v>1046526.8052259996</v>
          </cell>
        </row>
      </sheetData>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43"/>
  <sheetViews>
    <sheetView tabSelected="1" workbookViewId="0">
      <selection activeCell="B8" sqref="B8:B9"/>
    </sheetView>
  </sheetViews>
  <sheetFormatPr defaultColWidth="11.453125" defaultRowHeight="16"/>
  <cols>
    <col min="1" max="1" width="5.453125" style="3" customWidth="1"/>
    <col min="2" max="2" width="60.7265625" style="2" customWidth="1"/>
    <col min="3" max="3" width="12.1796875" style="2" customWidth="1"/>
    <col min="4" max="4" width="13.7265625" style="35" customWidth="1"/>
    <col min="5" max="6" width="11.26953125" style="2" customWidth="1"/>
    <col min="7" max="7" width="12.81640625" style="2" hidden="1" customWidth="1"/>
    <col min="8" max="8" width="12.81640625" style="2" customWidth="1"/>
    <col min="9" max="247" width="9.1796875" style="2" customWidth="1"/>
    <col min="248" max="248" width="5.453125" style="2" customWidth="1"/>
    <col min="249" max="249" width="33.54296875" style="2" customWidth="1"/>
    <col min="250" max="250" width="14.453125" style="2" customWidth="1"/>
    <col min="251" max="252" width="12.1796875" style="2" customWidth="1"/>
    <col min="253" max="254" width="11.26953125" style="2" customWidth="1"/>
    <col min="255" max="16384" width="11.453125" style="2"/>
  </cols>
  <sheetData>
    <row r="1" spans="1:247" ht="15.5">
      <c r="B1" s="2" t="s">
        <v>8</v>
      </c>
      <c r="D1" s="66" t="s">
        <v>16</v>
      </c>
      <c r="E1" s="66"/>
      <c r="F1" s="66"/>
    </row>
    <row r="2" spans="1:247">
      <c r="B2" s="1" t="s">
        <v>48</v>
      </c>
    </row>
    <row r="3" spans="1:247">
      <c r="B3" s="1"/>
    </row>
    <row r="4" spans="1:247" ht="15.5">
      <c r="A4" s="67" t="s">
        <v>50</v>
      </c>
      <c r="B4" s="67"/>
      <c r="C4" s="67"/>
      <c r="D4" s="67"/>
      <c r="E4" s="67"/>
      <c r="F4" s="67"/>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row>
    <row r="5" spans="1:247" ht="15.5">
      <c r="A5" s="68" t="s">
        <v>52</v>
      </c>
      <c r="B5" s="68"/>
      <c r="C5" s="68"/>
      <c r="D5" s="68"/>
      <c r="E5" s="68"/>
      <c r="F5" s="68"/>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row>
    <row r="6" spans="1:247" ht="15.5">
      <c r="A6" s="4"/>
      <c r="B6" s="4"/>
      <c r="C6" s="4"/>
      <c r="D6" s="4"/>
      <c r="E6" s="4"/>
      <c r="F6" s="4"/>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row>
    <row r="7" spans="1:247" ht="18.75" customHeight="1" thickBot="1">
      <c r="B7" s="6"/>
      <c r="C7" s="6"/>
      <c r="D7" s="7"/>
      <c r="F7" s="8" t="s">
        <v>9</v>
      </c>
    </row>
    <row r="8" spans="1:247" s="9" customFormat="1" ht="36" customHeight="1" thickTop="1">
      <c r="A8" s="69" t="s">
        <v>0</v>
      </c>
      <c r="B8" s="71" t="s">
        <v>10</v>
      </c>
      <c r="C8" s="71" t="s">
        <v>47</v>
      </c>
      <c r="D8" s="71" t="s">
        <v>51</v>
      </c>
      <c r="E8" s="71" t="s">
        <v>49</v>
      </c>
      <c r="F8" s="73"/>
    </row>
    <row r="9" spans="1:247" s="9" customFormat="1" ht="48" customHeight="1">
      <c r="A9" s="70"/>
      <c r="B9" s="72"/>
      <c r="C9" s="72"/>
      <c r="D9" s="72"/>
      <c r="E9" s="10" t="s">
        <v>11</v>
      </c>
      <c r="F9" s="11" t="s">
        <v>12</v>
      </c>
    </row>
    <row r="10" spans="1:247" s="9" customFormat="1" ht="15">
      <c r="A10" s="16" t="s">
        <v>1</v>
      </c>
      <c r="B10" s="17" t="s">
        <v>2</v>
      </c>
      <c r="C10" s="17">
        <v>1</v>
      </c>
      <c r="D10" s="17">
        <v>2</v>
      </c>
      <c r="E10" s="17" t="s">
        <v>13</v>
      </c>
      <c r="F10" s="18">
        <v>4</v>
      </c>
    </row>
    <row r="11" spans="1:247" s="1" customFormat="1" ht="30">
      <c r="A11" s="19" t="s">
        <v>1</v>
      </c>
      <c r="B11" s="28" t="s">
        <v>17</v>
      </c>
      <c r="C11" s="46">
        <f>+'[1]mau 60 Thu quy'!C11</f>
        <v>9674054.1620000005</v>
      </c>
      <c r="D11" s="46">
        <f>+D12+D31+D32+D39</f>
        <v>6998657.2562390007</v>
      </c>
      <c r="E11" s="65">
        <f>+D11/C11</f>
        <v>0.72344615184499939</v>
      </c>
      <c r="F11" s="47">
        <f>+'[2]mau 60 Thu quy'!$F$11</f>
        <v>1.1548264604267622</v>
      </c>
      <c r="G11" s="36">
        <f>G12+G32</f>
        <v>2411836.6618709997</v>
      </c>
      <c r="H11" s="48"/>
    </row>
    <row r="12" spans="1:247" s="1" customFormat="1" ht="15">
      <c r="A12" s="12" t="s">
        <v>3</v>
      </c>
      <c r="B12" s="20" t="s">
        <v>5</v>
      </c>
      <c r="C12" s="52">
        <f>+C13+C14+C15+C16+C17+C18+C19+C20+C26+C27+C28+C29+C30</f>
        <v>9474054.1620000005</v>
      </c>
      <c r="D12" s="52">
        <f>+D13+D14+D15+D16+D17+D18+D19+D20+D26+D27+D28+D29+D30</f>
        <v>6667241.2512080008</v>
      </c>
      <c r="E12" s="53">
        <f>+D12/C12</f>
        <v>0.70373687306433197</v>
      </c>
      <c r="F12" s="54">
        <f>+'[2]mau 60 Thu quy'!$F$12</f>
        <v>1.1414809986738794</v>
      </c>
      <c r="G12" s="37">
        <f>G13+G14+G15+G16+G17+G18+G19+G20+G26+G27+G28+G29+G30</f>
        <v>2330236.5373279997</v>
      </c>
      <c r="H12" s="48"/>
    </row>
    <row r="13" spans="1:247" s="15" customFormat="1" ht="15.5">
      <c r="A13" s="26">
        <v>1</v>
      </c>
      <c r="B13" s="29" t="s">
        <v>18</v>
      </c>
      <c r="C13" s="55">
        <f>+'[1]mau 60 Thu quy'!C13</f>
        <v>530000</v>
      </c>
      <c r="D13" s="55">
        <f>+'[2]mau 60 Thu quy'!$D$13</f>
        <v>429046.053358</v>
      </c>
      <c r="E13" s="44">
        <f>+D13/C13</f>
        <v>0.80952085539245289</v>
      </c>
      <c r="F13" s="45">
        <f>+'[2]mau 60 Thu quy'!$F$13</f>
        <v>1.3393005765028723</v>
      </c>
      <c r="G13" s="22">
        <f>'[3]thu noi dia(HĐND)'!P15+'[3]thu noi dia(HĐND)'!P16</f>
        <v>117155.401622</v>
      </c>
      <c r="H13" s="49"/>
    </row>
    <row r="14" spans="1:247" s="13" customFormat="1" ht="15.5">
      <c r="A14" s="26">
        <f>+A13+1</f>
        <v>2</v>
      </c>
      <c r="B14" s="29" t="s">
        <v>19</v>
      </c>
      <c r="C14" s="55">
        <f>+'[1]mau 60 Thu quy'!C14</f>
        <v>75000</v>
      </c>
      <c r="D14" s="55">
        <f>+'[2]mau 60 Thu quy'!$D$14</f>
        <v>80637.481830000004</v>
      </c>
      <c r="E14" s="44">
        <f t="shared" ref="E14:E35" si="0">+D14/C14</f>
        <v>1.0751664244000001</v>
      </c>
      <c r="F14" s="45">
        <f>+'[2]mau 60 Thu quy'!$F$14</f>
        <v>1.8635928648043298</v>
      </c>
      <c r="G14" s="22">
        <f>'[3]thu noi dia(HĐND)'!P17</f>
        <v>15339.294326000001</v>
      </c>
      <c r="H14" s="50"/>
    </row>
    <row r="15" spans="1:247" s="1" customFormat="1" ht="15.5">
      <c r="A15" s="26">
        <f>A14+1</f>
        <v>3</v>
      </c>
      <c r="B15" s="29" t="s">
        <v>20</v>
      </c>
      <c r="C15" s="55">
        <f>+'[1]mau 60 Thu quy'!C15</f>
        <v>1701000</v>
      </c>
      <c r="D15" s="55">
        <f>+'[2]mau 60 Thu quy'!$D$15</f>
        <v>1019508.5405380001</v>
      </c>
      <c r="E15" s="44">
        <f t="shared" si="0"/>
        <v>0.59935834246796005</v>
      </c>
      <c r="F15" s="45">
        <f>+'[2]mau 60 Thu quy'!$F$15</f>
        <v>0.86823751169937213</v>
      </c>
      <c r="G15" s="22">
        <f>'[3]thu noi dia(HĐND)'!P18</f>
        <v>674496.09127199987</v>
      </c>
      <c r="H15" s="48"/>
    </row>
    <row r="16" spans="1:247" s="15" customFormat="1" ht="15.5">
      <c r="A16" s="26">
        <f>A15+1</f>
        <v>4</v>
      </c>
      <c r="B16" s="29" t="s">
        <v>21</v>
      </c>
      <c r="C16" s="55">
        <f>+'[1]mau 60 Thu quy'!C16</f>
        <v>730000</v>
      </c>
      <c r="D16" s="55">
        <f>+'[2]mau 60 Thu quy'!$D$16</f>
        <v>594236.99090500001</v>
      </c>
      <c r="E16" s="44">
        <f t="shared" si="0"/>
        <v>0.81402327521232876</v>
      </c>
      <c r="F16" s="45">
        <f>+'[2]mau 60 Thu quy'!$F$16</f>
        <v>1.1394106781534961</v>
      </c>
      <c r="G16" s="22">
        <f>'[3]thu noi dia(HĐND)'!P22</f>
        <v>220500.060077</v>
      </c>
      <c r="H16" s="49"/>
    </row>
    <row r="17" spans="1:8" s="15" customFormat="1" ht="15.5">
      <c r="A17" s="26">
        <f>A16+1</f>
        <v>5</v>
      </c>
      <c r="B17" s="29" t="s">
        <v>22</v>
      </c>
      <c r="C17" s="55">
        <f>+'[1]mau 60 Thu quy'!C17</f>
        <v>1065000</v>
      </c>
      <c r="D17" s="55">
        <f>+'[2]mau 60 Thu quy'!$D$17</f>
        <v>713509.84117799997</v>
      </c>
      <c r="E17" s="44">
        <f t="shared" si="0"/>
        <v>0.66996229218591552</v>
      </c>
      <c r="F17" s="45">
        <f>+'[2]mau 60 Thu quy'!$F$17</f>
        <v>0.9839916840376397</v>
      </c>
      <c r="G17" s="22">
        <f>'[3]thu noi dia(HĐND)'!P23</f>
        <v>228821.69766999999</v>
      </c>
      <c r="H17" s="49"/>
    </row>
    <row r="18" spans="1:8" s="13" customFormat="1" ht="15.5">
      <c r="A18" s="26">
        <f>A17+1</f>
        <v>6</v>
      </c>
      <c r="B18" s="29" t="s">
        <v>23</v>
      </c>
      <c r="C18" s="55">
        <f>+'[1]mau 60 Thu quy'!C18</f>
        <v>350000</v>
      </c>
      <c r="D18" s="55">
        <f>+'[2]mau 60 Thu quy'!$D$18</f>
        <v>232123.46180299998</v>
      </c>
      <c r="E18" s="44">
        <f t="shared" si="0"/>
        <v>0.66320989086571425</v>
      </c>
      <c r="F18" s="45">
        <f>+'[2]mau 60 Thu quy'!$F$18</f>
        <v>1.0663441589635454</v>
      </c>
      <c r="G18" s="22">
        <f>'[3]thu noi dia(HĐND)'!P19</f>
        <v>78402.162393999999</v>
      </c>
      <c r="H18" s="50"/>
    </row>
    <row r="19" spans="1:8" s="15" customFormat="1" ht="15.5">
      <c r="A19" s="26">
        <f>A18+1</f>
        <v>7</v>
      </c>
      <c r="B19" s="29" t="s">
        <v>24</v>
      </c>
      <c r="C19" s="55">
        <f>+'[1]mau 60 Thu quy'!C19</f>
        <v>170000</v>
      </c>
      <c r="D19" s="55">
        <f>+'[2]mau 60 Thu quy'!$D$19</f>
        <v>138910.07872499997</v>
      </c>
      <c r="E19" s="44">
        <f t="shared" si="0"/>
        <v>0.8171181101470586</v>
      </c>
      <c r="F19" s="45">
        <f>+'[2]mau 60 Thu quy'!$F$19</f>
        <v>1.1844918061481882</v>
      </c>
      <c r="G19" s="22">
        <f>'[3]thu noi dia(HĐND)'!P24</f>
        <v>49181.655841</v>
      </c>
      <c r="H19" s="49"/>
    </row>
    <row r="20" spans="1:8" s="15" customFormat="1" ht="15.5">
      <c r="A20" s="26">
        <v>8</v>
      </c>
      <c r="B20" s="29" t="s">
        <v>25</v>
      </c>
      <c r="C20" s="55">
        <f>SUM(C21:C25)</f>
        <v>2100000</v>
      </c>
      <c r="D20" s="55">
        <f>SUM(D21:D25)</f>
        <v>1092634.0777649998</v>
      </c>
      <c r="E20" s="44">
        <f t="shared" si="0"/>
        <v>0.52030194179285705</v>
      </c>
      <c r="F20" s="45">
        <f>+'[2]mau 60 Thu quy'!$F$20</f>
        <v>1.3111402895423763</v>
      </c>
      <c r="G20" s="38">
        <f>SUM(G21:G25)</f>
        <v>283668.51394399995</v>
      </c>
      <c r="H20" s="49"/>
    </row>
    <row r="21" spans="1:8" s="15" customFormat="1" ht="15.5">
      <c r="A21" s="30" t="s">
        <v>26</v>
      </c>
      <c r="B21" s="31" t="s">
        <v>27</v>
      </c>
      <c r="C21" s="62">
        <f>+'[1]mau 60 Thu quy'!C21</f>
        <v>0</v>
      </c>
      <c r="D21" s="56">
        <f>+'[2]mau 60 Thu quy'!$D$21</f>
        <v>12.726715</v>
      </c>
      <c r="E21" s="44"/>
      <c r="F21" s="57">
        <f>+'[2]mau 60 Thu quy'!$F$21</f>
        <v>3.7239851050134942E-2</v>
      </c>
      <c r="G21" s="22">
        <f>'[3]thu noi dia(HĐND)'!P20</f>
        <v>333.73628000000002</v>
      </c>
      <c r="H21" s="49"/>
    </row>
    <row r="22" spans="1:8" s="15" customFormat="1" ht="15.5">
      <c r="A22" s="30" t="s">
        <v>26</v>
      </c>
      <c r="B22" s="31" t="s">
        <v>28</v>
      </c>
      <c r="C22" s="56">
        <f>+'[1]mau 60 Thu quy'!C22</f>
        <v>15000</v>
      </c>
      <c r="D22" s="56">
        <f>+'[2]mau 60 Thu quy'!$D$22</f>
        <v>15540.271535</v>
      </c>
      <c r="E22" s="58">
        <f t="shared" si="0"/>
        <v>1.0360181023333332</v>
      </c>
      <c r="F22" s="57">
        <f>+'[2]mau 60 Thu quy'!$F$22</f>
        <v>1.0886665082749023</v>
      </c>
      <c r="G22" s="22">
        <f>'[3]thu noi dia(HĐND)'!P21</f>
        <v>2098.8587619999998</v>
      </c>
      <c r="H22" s="49"/>
    </row>
    <row r="23" spans="1:8" s="13" customFormat="1" ht="15.5">
      <c r="A23" s="30" t="s">
        <v>26</v>
      </c>
      <c r="B23" s="31" t="s">
        <v>29</v>
      </c>
      <c r="C23" s="56">
        <f>+'[1]mau 60 Thu quy'!C23</f>
        <v>1770000</v>
      </c>
      <c r="D23" s="56">
        <f>+'[2]mau 60 Thu quy'!$D$23</f>
        <v>965306.51328699989</v>
      </c>
      <c r="E23" s="58">
        <f t="shared" si="0"/>
        <v>0.5453709114615819</v>
      </c>
      <c r="F23" s="57">
        <f>+'[2]mau 60 Thu quy'!$F$23</f>
        <v>1.2598561238908177</v>
      </c>
      <c r="G23" s="22">
        <f>'[3]thu noi dia(HĐND)'!P25</f>
        <v>267881.70062199997</v>
      </c>
      <c r="H23" s="50"/>
    </row>
    <row r="24" spans="1:8" s="13" customFormat="1" ht="15.5">
      <c r="A24" s="30" t="s">
        <v>26</v>
      </c>
      <c r="B24" s="31" t="s">
        <v>30</v>
      </c>
      <c r="C24" s="56">
        <f>+'[1]mau 60 Thu quy'!C24</f>
        <v>315000</v>
      </c>
      <c r="D24" s="56">
        <f>+'[2]mau 60 Thu quy'!$D$24</f>
        <v>111774.56622800001</v>
      </c>
      <c r="E24" s="58">
        <f t="shared" si="0"/>
        <v>0.3548398927873016</v>
      </c>
      <c r="F24" s="57">
        <f>+'[2]mau 60 Thu quy'!$F$24</f>
        <v>2.12914016120946</v>
      </c>
      <c r="G24" s="22">
        <f>'[3]thu noi dia(HĐND)'!P26</f>
        <v>13347.91828</v>
      </c>
      <c r="H24" s="50"/>
    </row>
    <row r="25" spans="1:8" s="13" customFormat="1" ht="15.5">
      <c r="A25" s="30" t="s">
        <v>26</v>
      </c>
      <c r="B25" s="31" t="s">
        <v>31</v>
      </c>
      <c r="C25" s="64">
        <f>+'[1]mau 60 Thu quy'!C25</f>
        <v>0</v>
      </c>
      <c r="D25" s="64">
        <f>+'[1]mau 60 Thu quy'!D25</f>
        <v>0</v>
      </c>
      <c r="E25" s="44"/>
      <c r="F25" s="57"/>
      <c r="G25" s="22">
        <f>'[3]thu noi dia(HĐND)'!P27</f>
        <v>6.3</v>
      </c>
      <c r="H25" s="50"/>
    </row>
    <row r="26" spans="1:8" s="13" customFormat="1" ht="15.5">
      <c r="A26" s="26">
        <v>9</v>
      </c>
      <c r="B26" s="29" t="s">
        <v>32</v>
      </c>
      <c r="C26" s="55">
        <f>+'[1]mau 60 Thu quy'!C26</f>
        <v>30000</v>
      </c>
      <c r="D26" s="55">
        <f>+'[2]mau 60 Thu quy'!$D$26</f>
        <v>36214.912041000003</v>
      </c>
      <c r="E26" s="44">
        <f t="shared" si="0"/>
        <v>1.2071637347000002</v>
      </c>
      <c r="F26" s="45">
        <f>+'[2]mau 60 Thu quy'!$F$26</f>
        <v>2.0859200474712902</v>
      </c>
      <c r="G26" s="22">
        <f>'[3]thu noi dia(HĐND)'!P29</f>
        <v>2212.4565170000001</v>
      </c>
      <c r="H26" s="50"/>
    </row>
    <row r="27" spans="1:8" s="13" customFormat="1" ht="40" customHeight="1">
      <c r="A27" s="14">
        <f>A26+1</f>
        <v>10</v>
      </c>
      <c r="B27" s="43" t="s">
        <v>33</v>
      </c>
      <c r="C27" s="55">
        <f>+'[1]mau 60 Thu quy'!C27</f>
        <v>445054.16200000001</v>
      </c>
      <c r="D27" s="55">
        <f>+'[2]mau 60 Thu quy'!$D$27</f>
        <v>420810.69</v>
      </c>
      <c r="E27" s="44">
        <f t="shared" si="0"/>
        <v>0.94552691768782959</v>
      </c>
      <c r="F27" s="45">
        <f>+'[2]mau 60 Thu quy'!$F$27</f>
        <v>6.3868504164024547</v>
      </c>
      <c r="G27" s="22">
        <f>'[3]thu noi dia(HĐND)'!P30</f>
        <v>0</v>
      </c>
      <c r="H27" s="50"/>
    </row>
    <row r="28" spans="1:8" s="13" customFormat="1" ht="15.5">
      <c r="A28" s="26">
        <v>11</v>
      </c>
      <c r="B28" s="29" t="s">
        <v>34</v>
      </c>
      <c r="C28" s="55">
        <f>+'[1]mau 60 Thu quy'!C28</f>
        <v>1950000</v>
      </c>
      <c r="D28" s="55">
        <f>+'[2]mau 60 Thu quy'!$D$28</f>
        <v>1613296.8257810001</v>
      </c>
      <c r="E28" s="44">
        <f t="shared" si="0"/>
        <v>0.82733170552871804</v>
      </c>
      <c r="F28" s="45">
        <f>+'[2]mau 60 Thu quy'!$F$28</f>
        <v>1.0591144092329245</v>
      </c>
      <c r="G28" s="22">
        <f>'[3]thu noi dia(HĐND)'!P32</f>
        <v>548400.4423140001</v>
      </c>
      <c r="H28" s="50"/>
    </row>
    <row r="29" spans="1:8" s="13" customFormat="1" ht="15.5">
      <c r="A29" s="26">
        <f>A28+1</f>
        <v>12</v>
      </c>
      <c r="B29" s="29" t="s">
        <v>35</v>
      </c>
      <c r="C29" s="55">
        <f>+'[1]mau 60 Thu quy'!C29</f>
        <v>2000</v>
      </c>
      <c r="D29" s="55">
        <f>+'[2]mau 60 Thu quy'!$D$29</f>
        <v>1637.1974520000001</v>
      </c>
      <c r="E29" s="44">
        <f t="shared" si="0"/>
        <v>0.81859872600000005</v>
      </c>
      <c r="F29" s="45">
        <f>+'[2]mau 60 Thu quy'!$F$29</f>
        <v>1.033666829799649</v>
      </c>
      <c r="G29" s="22">
        <f>'[3]thu noi dia(HĐND)'!P31</f>
        <v>1020.681246</v>
      </c>
      <c r="H29" s="50"/>
    </row>
    <row r="30" spans="1:8" s="13" customFormat="1" ht="15.5">
      <c r="A30" s="26">
        <f>A29+1</f>
        <v>13</v>
      </c>
      <c r="B30" s="29" t="s">
        <v>36</v>
      </c>
      <c r="C30" s="55">
        <f>+'[1]mau 60 Thu quy'!C30</f>
        <v>326000</v>
      </c>
      <c r="D30" s="55">
        <f>+'[2]mau 60 Thu quy'!$D$30</f>
        <v>294675.09983199998</v>
      </c>
      <c r="E30" s="44">
        <f t="shared" si="0"/>
        <v>0.90391134917791405</v>
      </c>
      <c r="F30" s="45">
        <f>+'[2]mau 60 Thu quy'!$F$30</f>
        <v>1.0524574278157313</v>
      </c>
      <c r="G30" s="22">
        <f>'[3]thu noi dia(HĐND)'!P28</f>
        <v>111038.080105</v>
      </c>
      <c r="H30" s="50"/>
    </row>
    <row r="31" spans="1:8" s="13" customFormat="1" ht="15.5">
      <c r="A31" s="25" t="s">
        <v>4</v>
      </c>
      <c r="B31" s="32" t="s">
        <v>7</v>
      </c>
      <c r="C31" s="62">
        <f>+'[1]mau 60 Thu quy'!C31</f>
        <v>0</v>
      </c>
      <c r="D31" s="52"/>
      <c r="E31" s="53"/>
      <c r="F31" s="54"/>
      <c r="G31" s="22"/>
      <c r="H31" s="50"/>
    </row>
    <row r="32" spans="1:8" s="13" customFormat="1" ht="15">
      <c r="A32" s="25" t="s">
        <v>14</v>
      </c>
      <c r="B32" s="32" t="s">
        <v>37</v>
      </c>
      <c r="C32" s="52">
        <f>+'[1]mau 60 Thu quy'!C32</f>
        <v>200000</v>
      </c>
      <c r="D32" s="52">
        <f>+D33+D35+D34+D38</f>
        <v>331416.00503099995</v>
      </c>
      <c r="E32" s="53">
        <f t="shared" si="0"/>
        <v>1.6570800251549997</v>
      </c>
      <c r="F32" s="54">
        <f>+'[1]mau 60 Thu quy'!F32</f>
        <v>1.4944901281500311</v>
      </c>
      <c r="G32" s="23">
        <f>'[3]thu noi dia(HĐND)'!P38</f>
        <v>81600.124543000013</v>
      </c>
      <c r="H32" s="50"/>
    </row>
    <row r="33" spans="1:8" s="13" customFormat="1" ht="15.5">
      <c r="A33" s="26">
        <v>1</v>
      </c>
      <c r="B33" s="29" t="s">
        <v>38</v>
      </c>
      <c r="C33" s="55">
        <f>+'[1]mau 60 Thu quy'!C33</f>
        <v>154000</v>
      </c>
      <c r="D33" s="55">
        <f>+'[2]mau 60 Thu quy'!$D$33</f>
        <v>242422.63687700001</v>
      </c>
      <c r="E33" s="44">
        <f t="shared" si="0"/>
        <v>1.5741729667337663</v>
      </c>
      <c r="F33" s="45"/>
      <c r="G33" s="24"/>
      <c r="H33" s="50"/>
    </row>
    <row r="34" spans="1:8" s="13" customFormat="1" ht="15.5">
      <c r="A34" s="26">
        <f>A33+1</f>
        <v>2</v>
      </c>
      <c r="B34" s="29" t="s">
        <v>39</v>
      </c>
      <c r="C34" s="62">
        <f>+'[1]mau 60 Thu quy'!C34</f>
        <v>0</v>
      </c>
      <c r="D34" s="55">
        <f>+'[2]mau 60 Thu quy'!$D$34</f>
        <v>2312.4325899999999</v>
      </c>
      <c r="E34" s="53"/>
      <c r="F34" s="45"/>
      <c r="G34" s="24"/>
      <c r="H34" s="50"/>
    </row>
    <row r="35" spans="1:8" s="13" customFormat="1" ht="15.5">
      <c r="A35" s="26">
        <f>A34+1</f>
        <v>3</v>
      </c>
      <c r="B35" s="29" t="s">
        <v>40</v>
      </c>
      <c r="C35" s="55">
        <f>+'[1]mau 60 Thu quy'!C35</f>
        <v>46000</v>
      </c>
      <c r="D35" s="55">
        <f>+'[2]mau 60 Thu quy'!$D$35</f>
        <v>85849.102702999997</v>
      </c>
      <c r="E35" s="44">
        <f t="shared" si="0"/>
        <v>1.8662848413695652</v>
      </c>
      <c r="F35" s="45"/>
      <c r="G35" s="24"/>
      <c r="H35" s="50"/>
    </row>
    <row r="36" spans="1:8" s="13" customFormat="1" ht="15.5">
      <c r="A36" s="26">
        <f>A35+1</f>
        <v>4</v>
      </c>
      <c r="B36" s="29" t="s">
        <v>41</v>
      </c>
      <c r="C36" s="63">
        <f>+'[1]mau 60 Thu quy'!C36</f>
        <v>0</v>
      </c>
      <c r="D36" s="63">
        <f>+'[1]mau 60 Thu quy'!D36</f>
        <v>0</v>
      </c>
      <c r="E36" s="53"/>
      <c r="F36" s="45"/>
      <c r="G36" s="24"/>
      <c r="H36" s="50"/>
    </row>
    <row r="37" spans="1:8" s="13" customFormat="1" ht="15.5">
      <c r="A37" s="26">
        <v>5</v>
      </c>
      <c r="B37" s="29" t="s">
        <v>42</v>
      </c>
      <c r="C37" s="63">
        <f>+'[1]mau 60 Thu quy'!C37</f>
        <v>0</v>
      </c>
      <c r="D37" s="63">
        <f>+'[1]mau 60 Thu quy'!D37</f>
        <v>0</v>
      </c>
      <c r="E37" s="53"/>
      <c r="F37" s="45"/>
      <c r="G37" s="24"/>
      <c r="H37" s="50"/>
    </row>
    <row r="38" spans="1:8" s="13" customFormat="1" ht="15.5">
      <c r="A38" s="26">
        <v>6</v>
      </c>
      <c r="B38" s="27" t="s">
        <v>43</v>
      </c>
      <c r="C38" s="63">
        <f>+'[1]mau 60 Thu quy'!C38</f>
        <v>0</v>
      </c>
      <c r="D38" s="55">
        <f>+'[2]mau 60 Thu quy'!$D$38</f>
        <v>831.83286099999998</v>
      </c>
      <c r="E38" s="53"/>
      <c r="F38" s="54"/>
      <c r="G38" s="24"/>
      <c r="H38" s="50"/>
    </row>
    <row r="39" spans="1:8" s="13" customFormat="1" ht="15.5">
      <c r="A39" s="25" t="s">
        <v>15</v>
      </c>
      <c r="B39" s="33" t="s">
        <v>6</v>
      </c>
      <c r="C39" s="63">
        <f>+'[1]mau 60 Thu quy'!C39</f>
        <v>0</v>
      </c>
      <c r="D39" s="63">
        <f>+'[1]mau 60 Thu quy'!D39</f>
        <v>0</v>
      </c>
      <c r="E39" s="53"/>
      <c r="F39" s="54"/>
      <c r="G39" s="24"/>
      <c r="H39" s="50"/>
    </row>
    <row r="40" spans="1:8" s="13" customFormat="1" ht="30">
      <c r="A40" s="12" t="s">
        <v>2</v>
      </c>
      <c r="B40" s="39" t="s">
        <v>44</v>
      </c>
      <c r="C40" s="52">
        <f>+'[1]mau 60 Thu quy'!C40</f>
        <v>8892984.1620000005</v>
      </c>
      <c r="D40" s="52">
        <f>+D41+D42</f>
        <v>6240290.2404810004</v>
      </c>
      <c r="E40" s="53">
        <f t="shared" ref="E40" si="1">+D40/C40</f>
        <v>0.70170936176249543</v>
      </c>
      <c r="F40" s="54">
        <f>+'[1]mau 60 Thu quy'!F40</f>
        <v>1.2192964124728363</v>
      </c>
      <c r="G40" s="21">
        <f>G41+G42</f>
        <v>2200109.7804219997</v>
      </c>
      <c r="H40" s="50"/>
    </row>
    <row r="41" spans="1:8" s="1" customFormat="1" ht="15.5">
      <c r="A41" s="14">
        <v>1</v>
      </c>
      <c r="B41" s="40" t="s">
        <v>45</v>
      </c>
      <c r="C41" s="55">
        <f>+'[1]mau 60 Thu quy'!C41</f>
        <v>3583500</v>
      </c>
      <c r="D41" s="55">
        <f>+'[2]mau 60 Thu quy'!$D$41</f>
        <v>2471337.9407700002</v>
      </c>
      <c r="E41" s="44">
        <f t="shared" ref="E41" si="2">+D41/C41</f>
        <v>0.68964362795311851</v>
      </c>
      <c r="F41" s="45">
        <f>+'[2]mau 60 Thu quy'!$F$41</f>
        <v>1.0098852899533866</v>
      </c>
      <c r="G41" s="34">
        <f>'[4]mau 60 Thu quy'!$D$41</f>
        <v>1153582.9751960002</v>
      </c>
      <c r="H41" s="48"/>
    </row>
    <row r="42" spans="1:8" thickBot="1">
      <c r="A42" s="41">
        <v>2</v>
      </c>
      <c r="B42" s="42" t="s">
        <v>46</v>
      </c>
      <c r="C42" s="59">
        <f>+'[1]mau 60 Thu quy'!C42</f>
        <v>5309484.1620000005</v>
      </c>
      <c r="D42" s="59">
        <f>+'[2]mau 60 Thu quy'!$D$42</f>
        <v>3768952.2997110002</v>
      </c>
      <c r="E42" s="60">
        <f>+D42/C42</f>
        <v>0.7098528189772948</v>
      </c>
      <c r="F42" s="61">
        <f>+'[2]mau 60 Thu quy'!$F$42</f>
        <v>1.2710909152870344</v>
      </c>
      <c r="G42" s="34">
        <f>'[4]mau 60 Thu quy'!$D$42</f>
        <v>1046526.8052259996</v>
      </c>
      <c r="H42" s="51"/>
    </row>
    <row r="43" spans="1:8" ht="16.5" thickTop="1"/>
  </sheetData>
  <mergeCells count="8">
    <mergeCell ref="D1:F1"/>
    <mergeCell ref="A4:F4"/>
    <mergeCell ref="A5:F5"/>
    <mergeCell ref="A8:A9"/>
    <mergeCell ref="B8:B9"/>
    <mergeCell ref="C8:C9"/>
    <mergeCell ref="D8:D9"/>
    <mergeCell ref="E8:F8"/>
  </mergeCells>
  <printOptions horizontalCentered="1"/>
  <pageMargins left="0" right="0" top="0.75" bottom="0.25" header="0" footer="0"/>
  <pageSetup paperSize="9" scale="8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6306F428-C5C5-42A0-945C-82FC191F8835}">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số 60-CK-NSNN</vt:lpstr>
      <vt:lpstr>'Biểu số 60-CK-NSNN'!Print_Area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2024-10-17T00:30:50Z</cp:lastPrinted>
  <dcterms:created xsi:type="dcterms:W3CDTF">2018-08-22T07:49:45Z</dcterms:created>
  <dcterms:modified xsi:type="dcterms:W3CDTF">2024-10-17T01:23:32Z</dcterms:modified>
</cp:coreProperties>
</file>