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QUAN LY NGAN SACH\NAM 2024\CONG KHAI NGAN SACH\QUY III\"/>
    </mc:Choice>
  </mc:AlternateContent>
  <bookViews>
    <workbookView xWindow="-120" yWindow="-120" windowWidth="20640" windowHeight="11040"/>
  </bookViews>
  <sheets>
    <sheet name="Biểu số 61-CK-NSNN" sheetId="4"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F11" i="4" l="1"/>
  <c r="F12" i="4"/>
  <c r="F17" i="4"/>
  <c r="F35" i="4"/>
  <c r="D41" i="4"/>
  <c r="D40" i="4"/>
  <c r="D39" i="4"/>
  <c r="D38" i="4"/>
  <c r="D37" i="4"/>
  <c r="D36" i="4"/>
  <c r="F32" i="4"/>
  <c r="D32" i="4"/>
  <c r="F31" i="4"/>
  <c r="D31" i="4"/>
  <c r="F30" i="4"/>
  <c r="D30" i="4"/>
  <c r="F29" i="4"/>
  <c r="D29" i="4"/>
  <c r="F28" i="4"/>
  <c r="D28" i="4"/>
  <c r="F27" i="4"/>
  <c r="D27" i="4"/>
  <c r="F26" i="4"/>
  <c r="D26" i="4"/>
  <c r="F25" i="4"/>
  <c r="D25" i="4"/>
  <c r="F24" i="4"/>
  <c r="D24" i="4"/>
  <c r="F23" i="4"/>
  <c r="D23" i="4"/>
  <c r="F22" i="4"/>
  <c r="D22" i="4"/>
  <c r="F21" i="4"/>
  <c r="D21" i="4"/>
  <c r="F20" i="4"/>
  <c r="D20" i="4"/>
  <c r="F19" i="4"/>
  <c r="D19" i="4"/>
  <c r="F13" i="4"/>
  <c r="D16" i="4"/>
  <c r="F14" i="4"/>
  <c r="D14" i="4"/>
  <c r="E38" i="4" l="1"/>
  <c r="D13" i="4"/>
  <c r="E20" i="4"/>
  <c r="E28" i="4"/>
  <c r="E25" i="4"/>
  <c r="D35" i="4"/>
  <c r="D17" i="4"/>
  <c r="E18" i="4"/>
  <c r="E31" i="4"/>
  <c r="E33" i="4"/>
  <c r="E34" i="4"/>
  <c r="D15" i="4"/>
  <c r="D18" i="4"/>
  <c r="D33" i="4"/>
  <c r="D34" i="4"/>
  <c r="D42" i="4"/>
  <c r="C14" i="4"/>
  <c r="C15" i="4"/>
  <c r="C16" i="4"/>
  <c r="C18" i="4"/>
  <c r="C19" i="4"/>
  <c r="C20" i="4"/>
  <c r="C21" i="4"/>
  <c r="E21" i="4" s="1"/>
  <c r="C22" i="4"/>
  <c r="E22" i="4" s="1"/>
  <c r="C23" i="4"/>
  <c r="E23" i="4" s="1"/>
  <c r="C24" i="4"/>
  <c r="E24" i="4" s="1"/>
  <c r="C25" i="4"/>
  <c r="C26" i="4"/>
  <c r="E26" i="4" s="1"/>
  <c r="C27" i="4"/>
  <c r="E27" i="4" s="1"/>
  <c r="C28" i="4"/>
  <c r="C29" i="4"/>
  <c r="E29" i="4" s="1"/>
  <c r="C30" i="4"/>
  <c r="E30" i="4" s="1"/>
  <c r="C31" i="4"/>
  <c r="C32" i="4"/>
  <c r="E32" i="4" s="1"/>
  <c r="C33" i="4"/>
  <c r="C34" i="4"/>
  <c r="C36" i="4"/>
  <c r="C37" i="4"/>
  <c r="E37" i="4" s="1"/>
  <c r="C38" i="4"/>
  <c r="C39" i="4"/>
  <c r="C40" i="4"/>
  <c r="C41" i="4"/>
  <c r="C42" i="4"/>
  <c r="C11" i="4"/>
  <c r="C13" i="4" l="1"/>
  <c r="E14" i="4"/>
  <c r="D12" i="4"/>
  <c r="C35" i="4"/>
  <c r="E35" i="4" s="1"/>
  <c r="E36" i="4"/>
  <c r="C17" i="4"/>
  <c r="E17" i="4" s="1"/>
  <c r="E19" i="4"/>
  <c r="G41" i="4"/>
  <c r="G40" i="4"/>
  <c r="G38" i="4"/>
  <c r="G37" i="4"/>
  <c r="G35" i="4"/>
  <c r="G34" i="4"/>
  <c r="G33" i="4"/>
  <c r="G32" i="4"/>
  <c r="G31" i="4"/>
  <c r="G30" i="4"/>
  <c r="G29" i="4"/>
  <c r="G28" i="4"/>
  <c r="G27" i="4"/>
  <c r="G26" i="4"/>
  <c r="G25" i="4"/>
  <c r="G24" i="4"/>
  <c r="G23" i="4"/>
  <c r="G22" i="4"/>
  <c r="G21" i="4"/>
  <c r="G20" i="4"/>
  <c r="G19" i="4"/>
  <c r="G16" i="4"/>
  <c r="G15" i="4"/>
  <c r="G14" i="4"/>
  <c r="C12" i="4" l="1"/>
  <c r="E12" i="4" s="1"/>
  <c r="D11" i="4"/>
  <c r="E11" i="4" s="1"/>
  <c r="E13" i="4"/>
  <c r="G17" i="4"/>
  <c r="G13" i="4"/>
  <c r="G12" i="4" s="1"/>
  <c r="G11" i="4" s="1"/>
</calcChain>
</file>

<file path=xl/sharedStrings.xml><?xml version="1.0" encoding="utf-8"?>
<sst xmlns="http://schemas.openxmlformats.org/spreadsheetml/2006/main" count="59" uniqueCount="57">
  <si>
    <t>STT</t>
  </si>
  <si>
    <t>A</t>
  </si>
  <si>
    <t>B</t>
  </si>
  <si>
    <t>I</t>
  </si>
  <si>
    <t>II</t>
  </si>
  <si>
    <t>Chi thường xuyên</t>
  </si>
  <si>
    <t>Chi trả nợ lãi các khoản do chính quyền địa phương vay</t>
  </si>
  <si>
    <t>Chi bổ sung quỹ dự trữ tài chính</t>
  </si>
  <si>
    <t>Dự phòng ngân sách</t>
  </si>
  <si>
    <t>C</t>
  </si>
  <si>
    <t>D</t>
  </si>
  <si>
    <t>UBND TỈNH ĐỒNG THÁP</t>
  </si>
  <si>
    <t>Đơn vị tính: triệu đồng</t>
  </si>
  <si>
    <t xml:space="preserve"> Chỉ tiêu</t>
  </si>
  <si>
    <t>Cùng kỳ năm trước</t>
  </si>
  <si>
    <t>3=2/1</t>
  </si>
  <si>
    <t>III</t>
  </si>
  <si>
    <t>IV</t>
  </si>
  <si>
    <t>V</t>
  </si>
  <si>
    <t>Biểu số 61/CK-NSNN</t>
  </si>
  <si>
    <t>So sánh thực hiện với (%)</t>
  </si>
  <si>
    <t>Dự toán năm</t>
  </si>
  <si>
    <t>TỔNG CHI NGÂN SÁCH ĐỊA PHƯƠNG</t>
  </si>
  <si>
    <t>CHI CÂN ĐỐI NGÂN SÁCH ĐỊA PHƯƠNG (I+…+IV)</t>
  </si>
  <si>
    <t>Chi đầu tư phát triển</t>
  </si>
  <si>
    <t>Chi đầu tư cho các dự án (1)</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</si>
  <si>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</si>
  <si>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</si>
  <si>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</si>
  <si>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</si>
  <si>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</si>
  <si>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</si>
  <si>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</si>
  <si>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</si>
  <si>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</si>
  <si>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</si>
  <si>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</si>
  <si>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</si>
  <si>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</si>
  <si>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ANQP địa phương</t>
  </si>
  <si>
    <t>Chi khác</t>
  </si>
  <si>
    <t>VI</t>
  </si>
  <si>
    <t>Chi tạo nguồn, điều chỉnh tiền lương</t>
  </si>
  <si>
    <t>CHI TỪ NGUỒN BỔ SUNG CÓ MỤC TIÊU TỪ NGÂN SÁCH TRUNG ƯƠNG CHO NGÂN SÁCH ĐỊA PHƯƠNG</t>
  </si>
  <si>
    <t>Chương trình mục tiêu quốc gia</t>
  </si>
  <si>
    <t xml:space="preserve">Cho các chương trình dự án quan trọng vốn đầu tư </t>
  </si>
  <si>
    <t>Cho các nhiệm vụ, chính sách kinh phí thường xuyên</t>
  </si>
  <si>
    <t>CHI CHUYỂN NGUỒN NGÂN SÁCH NĂM SAU</t>
  </si>
  <si>
    <t>E</t>
  </si>
  <si>
    <t>CHI ĐẦU TƯ TỪ NGUỒN VỐN CHO VAY VỀ CHO VAY LẠI</t>
  </si>
  <si>
    <t>Dự toán năm  2024 (HĐND Tỉnh)</t>
  </si>
  <si>
    <t xml:space="preserve">       SỞ TÀI CHÍNH</t>
  </si>
  <si>
    <t>Vốn đầu tư theo ngành, lĩnh vực (vốn ngoài nước)</t>
  </si>
  <si>
    <t>ƯỚC THỰC HIỆN CHI NGÂN SÁCH NGÂN SÁCH ĐỊA PHƯƠNG QUÝ III NĂM 2024</t>
  </si>
  <si>
    <t xml:space="preserve">Ước thực hiện quý III năm 2024 </t>
  </si>
  <si>
    <t>Chi trả nợ gốc, vốn vay kênh cố hóa kênh mương, cụm tuyến dân cư</t>
  </si>
  <si>
    <t>(Kèm theo Quyết định số 124/QĐ-STC ngày 14/10/2024 của Sở Tài chính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</si>
</sst>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_(@_)"/>
    <numFmt numFmtId="167" formatCode="_(* #,##0_);_(* \(#,##0\);_(* &quot;-&quot;??_);_(@_)"/>
  </numFmts>
  <fonts count="13">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s>
  <cellStyleXfs count="12">
    <xf numFmtId="0" fontId="0" fillId="0" borderId="0"/>
    <xf numFmtId="165" fontId="9"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165" fontId="11" fillId="0" borderId="0" applyFont="0" applyFill="0" applyBorder="0" applyAlignment="0" applyProtection="0"/>
  </cellStyleXfs>
  <cellXfs count="72">
    <xf numFmtId="0" fontId="0" fillId="0" borderId="0" xfId="0"/>
    <xf numFmtId="0" fontId="4"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xf>
    <xf numFmtId="0" fontId="4" fillId="0" borderId="11" xfId="0" applyFont="1" applyBorder="1" applyAlignment="1">
      <alignment horizontal="center" vertical="center" wrapText="1"/>
    </xf>
    <xf numFmtId="49" fontId="4" fillId="0" borderId="1" xfId="0" applyNumberFormat="1" applyFont="1" applyBorder="1" applyAlignment="1">
      <alignment horizontal="left" vertical="center" wrapText="1" shrinkToFit="1"/>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12" fillId="0" borderId="0" xfId="0" applyFont="1" applyAlignment="1">
      <alignment horizontal="center" vertical="top" wrapText="1"/>
    </xf>
    <xf numFmtId="3" fontId="4" fillId="0" borderId="18" xfId="0" applyNumberFormat="1" applyFont="1" applyBorder="1" applyAlignment="1">
      <alignment vertical="center"/>
    </xf>
    <xf numFmtId="3" fontId="4" fillId="0" borderId="20" xfId="0" applyNumberFormat="1" applyFont="1" applyBorder="1" applyAlignment="1">
      <alignment vertical="center"/>
    </xf>
    <xf numFmtId="3" fontId="4" fillId="0" borderId="19" xfId="0" applyNumberFormat="1" applyFont="1" applyBorder="1" applyAlignment="1">
      <alignment horizontal="right" vertical="center"/>
    </xf>
    <xf numFmtId="3" fontId="3" fillId="0" borderId="0" xfId="0" applyNumberFormat="1" applyFont="1" applyAlignment="1">
      <alignment vertical="center"/>
    </xf>
    <xf numFmtId="167" fontId="3" fillId="0" borderId="19" xfId="11" applyNumberFormat="1" applyFont="1" applyFill="1" applyBorder="1" applyAlignment="1">
      <alignment vertical="center"/>
    </xf>
    <xf numFmtId="3" fontId="4" fillId="0" borderId="0" xfId="0" applyNumberFormat="1" applyFont="1" applyAlignment="1">
      <alignment horizontal="right" vertical="center"/>
    </xf>
    <xf numFmtId="0" fontId="4" fillId="0" borderId="1" xfId="0" applyFont="1" applyBorder="1" applyAlignment="1">
      <alignment horizontal="left" vertical="center"/>
    </xf>
    <xf numFmtId="3" fontId="4" fillId="0" borderId="0" xfId="0" applyNumberFormat="1" applyFont="1" applyAlignment="1">
      <alignment vertical="center"/>
    </xf>
    <xf numFmtId="0" fontId="3" fillId="0" borderId="11" xfId="0" applyFont="1" applyBorder="1" applyAlignment="1">
      <alignment horizontal="center" vertical="center" wrapText="1"/>
    </xf>
    <xf numFmtId="49" fontId="3" fillId="0" borderId="1" xfId="0" applyNumberFormat="1" applyFont="1" applyBorder="1" applyAlignment="1">
      <alignment vertical="center"/>
    </xf>
    <xf numFmtId="0" fontId="4" fillId="0" borderId="12" xfId="0" applyFont="1" applyBorder="1" applyAlignment="1">
      <alignment horizontal="center" vertical="center" wrapText="1"/>
    </xf>
    <xf numFmtId="0" fontId="4" fillId="0" borderId="1" xfId="0" applyFont="1" applyBorder="1"/>
    <xf numFmtId="0" fontId="3" fillId="0" borderId="1" xfId="0" applyFont="1" applyBorder="1"/>
    <xf numFmtId="4" fontId="3" fillId="0" borderId="2" xfId="0" applyNumberFormat="1" applyFont="1" applyBorder="1" applyAlignment="1">
      <alignment vertical="center"/>
    </xf>
    <xf numFmtId="0" fontId="4" fillId="0" borderId="16" xfId="0" applyFont="1" applyBorder="1"/>
    <xf numFmtId="4" fontId="4" fillId="0" borderId="17" xfId="0" applyNumberFormat="1" applyFont="1" applyBorder="1" applyAlignment="1">
      <alignment vertical="center"/>
    </xf>
    <xf numFmtId="4" fontId="4" fillId="0" borderId="2" xfId="0" applyNumberFormat="1" applyFont="1" applyBorder="1" applyAlignment="1">
      <alignment vertical="center"/>
    </xf>
    <xf numFmtId="167" fontId="3" fillId="0" borderId="1" xfId="11" applyNumberFormat="1" applyFont="1" applyFill="1" applyBorder="1" applyAlignment="1">
      <alignment vertical="center"/>
    </xf>
    <xf numFmtId="0" fontId="3" fillId="0" borderId="1" xfId="0" applyFont="1" applyBorder="1" applyAlignment="1">
      <alignment horizontal="justify" wrapText="1"/>
    </xf>
    <xf numFmtId="0" fontId="3" fillId="0" borderId="1" xfId="0" applyFont="1" applyBorder="1" applyAlignment="1">
      <alignment horizontal="left" wrapText="1"/>
    </xf>
    <xf numFmtId="49" fontId="4" fillId="0" borderId="1" xfId="0" applyNumberFormat="1" applyFont="1" applyBorder="1" applyAlignment="1">
      <alignment wrapText="1"/>
    </xf>
    <xf numFmtId="0" fontId="4" fillId="0" borderId="3" xfId="0" applyFont="1" applyBorder="1" applyAlignment="1">
      <alignment wrapText="1"/>
    </xf>
    <xf numFmtId="3" fontId="4" fillId="0" borderId="0" xfId="0" applyNumberFormat="1" applyFont="1"/>
    <xf numFmtId="3" fontId="3" fillId="0" borderId="0" xfId="0" applyNumberFormat="1" applyFont="1"/>
    <xf numFmtId="0" fontId="3" fillId="0" borderId="1" xfId="0" applyFont="1" applyBorder="1" applyAlignment="1">
      <alignment wrapText="1" shrinkToFit="1"/>
    </xf>
    <xf numFmtId="167" fontId="4" fillId="0" borderId="0" xfId="11" applyNumberFormat="1" applyFont="1" applyAlignment="1">
      <alignment vertical="center"/>
    </xf>
    <xf numFmtId="167" fontId="3" fillId="0" borderId="0" xfId="11" applyNumberFormat="1" applyFont="1" applyAlignment="1">
      <alignment vertical="center"/>
    </xf>
    <xf numFmtId="167" fontId="4" fillId="0" borderId="0" xfId="11" applyNumberFormat="1" applyFont="1"/>
    <xf numFmtId="167" fontId="3" fillId="0" borderId="0" xfId="11" applyNumberFormat="1" applyFont="1"/>
    <xf numFmtId="167" fontId="4" fillId="0" borderId="16" xfId="11" applyNumberFormat="1" applyFont="1" applyBorder="1" applyAlignment="1">
      <alignment vertical="center"/>
    </xf>
    <xf numFmtId="165" fontId="4" fillId="0" borderId="16" xfId="11" applyNumberFormat="1" applyFont="1" applyBorder="1" applyAlignment="1">
      <alignment vertical="center"/>
    </xf>
    <xf numFmtId="167" fontId="4" fillId="0" borderId="1" xfId="11" applyNumberFormat="1" applyFont="1" applyBorder="1" applyAlignment="1">
      <alignment vertical="center"/>
    </xf>
    <xf numFmtId="165" fontId="4" fillId="0" borderId="1" xfId="11" applyNumberFormat="1" applyFont="1" applyBorder="1" applyAlignment="1">
      <alignment vertical="center"/>
    </xf>
    <xf numFmtId="167" fontId="3" fillId="0" borderId="1" xfId="11" applyNumberFormat="1" applyFont="1" applyBorder="1" applyAlignment="1">
      <alignment vertical="center"/>
    </xf>
    <xf numFmtId="165" fontId="3" fillId="0" borderId="1" xfId="11" applyNumberFormat="1" applyFont="1" applyBorder="1" applyAlignment="1">
      <alignment vertical="center"/>
    </xf>
    <xf numFmtId="167" fontId="4" fillId="0" borderId="3" xfId="11" applyNumberFormat="1" applyFont="1" applyBorder="1" applyAlignment="1">
      <alignment vertical="center"/>
    </xf>
    <xf numFmtId="4" fontId="4" fillId="0" borderId="4" xfId="0" applyNumberFormat="1" applyFont="1" applyBorder="1" applyAlignment="1">
      <alignment vertical="center"/>
    </xf>
    <xf numFmtId="167" fontId="4" fillId="0" borderId="2" xfId="0" applyNumberFormat="1" applyFont="1" applyBorder="1" applyAlignment="1">
      <alignment vertical="center"/>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12"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N%20LY%20NGAN%20SACH/NAM%202024/CONG%20KHAI%20NGAN%20SACH/QUY%20II/Thu%20chi%20va%20DBT%2030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30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20LIEU%20KIEU/14.%20CONG%20KHAI%20NSNN/NAM%202024/2.%20TINH%20HINH%20THUC%20HIEN%20DU%20TOAN%20BIEU%2059-60-61%20NAM%202024/FILE%20DANG%20LEN%20IDESK/Thu%20chi%20va%20DBT%203103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0-06-2024"/>
      <sheetName val="0105-TH chi"/>
      <sheetName val="B5-01 (NST)"/>
      <sheetName val="B5-01(NSH)"/>
      <sheetName val="B5-01 (xa)"/>
      <sheetName val="B5-03 (tinh)"/>
      <sheetName val="B5-03 (huyen)"/>
      <sheetName val="B5-03(xa)"/>
      <sheetName val="CT MTQG"/>
      <sheetName val="Chi"/>
      <sheetName val="Chi (HĐND)"/>
      <sheetName val="Chi 2024"/>
      <sheetName val="Chi 30-06-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C11">
            <v>19035463.362</v>
          </cell>
        </row>
        <row r="14">
          <cell r="C14">
            <v>5331240.1620000005</v>
          </cell>
        </row>
        <row r="15">
          <cell r="C15">
            <v>0</v>
          </cell>
          <cell r="D15">
            <v>0</v>
          </cell>
        </row>
        <row r="16">
          <cell r="C16"/>
        </row>
        <row r="18">
          <cell r="C18"/>
          <cell r="D18"/>
          <cell r="E18"/>
        </row>
        <row r="19">
          <cell r="C19">
            <v>4797946</v>
          </cell>
        </row>
        <row r="20">
          <cell r="C20">
            <v>31218</v>
          </cell>
        </row>
        <row r="21">
          <cell r="C21">
            <v>828538</v>
          </cell>
        </row>
        <row r="22">
          <cell r="C22">
            <v>91888</v>
          </cell>
        </row>
        <row r="23">
          <cell r="C23">
            <v>50073</v>
          </cell>
        </row>
        <row r="24">
          <cell r="C24">
            <v>53202</v>
          </cell>
        </row>
        <row r="25">
          <cell r="C25">
            <v>151965</v>
          </cell>
        </row>
        <row r="26">
          <cell r="C26">
            <v>2068979</v>
          </cell>
        </row>
        <row r="27">
          <cell r="C27">
            <v>1570458</v>
          </cell>
        </row>
        <row r="28">
          <cell r="C28">
            <v>601385</v>
          </cell>
        </row>
        <row r="29">
          <cell r="C29">
            <v>367327</v>
          </cell>
        </row>
        <row r="30">
          <cell r="C30">
            <v>52000</v>
          </cell>
        </row>
        <row r="31">
          <cell r="C31">
            <v>3000</v>
          </cell>
          <cell r="E31"/>
        </row>
        <row r="32">
          <cell r="C32">
            <v>2000</v>
          </cell>
        </row>
        <row r="33">
          <cell r="C33">
            <v>327869</v>
          </cell>
          <cell r="D33">
            <v>0</v>
          </cell>
          <cell r="E33"/>
        </row>
        <row r="34">
          <cell r="C34">
            <v>717399.2</v>
          </cell>
          <cell r="D34">
            <v>0</v>
          </cell>
          <cell r="E34"/>
        </row>
        <row r="36">
          <cell r="C36">
            <v>132921</v>
          </cell>
        </row>
        <row r="37">
          <cell r="C37">
            <v>1596570</v>
          </cell>
        </row>
        <row r="38">
          <cell r="C38">
            <v>174485</v>
          </cell>
        </row>
        <row r="39">
          <cell r="C39">
            <v>85000</v>
          </cell>
        </row>
        <row r="40">
          <cell r="C40"/>
        </row>
        <row r="41">
          <cell r="C41"/>
        </row>
        <row r="42">
          <cell r="C42">
            <v>0</v>
          </cell>
          <cell r="D42">
            <v>0</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0 Thu quy"/>
      <sheetName val="mau 61 Chi quy"/>
      <sheetName val="thu noi dia(HĐND)(btc)"/>
      <sheetName val="thu noi dia(HĐND)"/>
      <sheetName val="Thu huyen 15-7-2024"/>
      <sheetName val="Chi huyen 15-7-2024"/>
      <sheetName val="Thu 2024"/>
      <sheetName val="Thu 30-09-2024"/>
      <sheetName val="0105-TH chi"/>
      <sheetName val="B5-01 (NST)"/>
      <sheetName val="B5-01(NSH)"/>
      <sheetName val="B5-01 (xa)"/>
      <sheetName val="B5-03 (tinh)"/>
      <sheetName val="B5-03 (huyen)"/>
      <sheetName val="B5-03(xa)"/>
      <sheetName val="CT MTQG"/>
      <sheetName val="Chi"/>
      <sheetName val="Chi (HĐND)"/>
      <sheetName val="Chi 2024"/>
      <sheetName val="Chi 30-09-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99.043309245368832</v>
          </cell>
        </row>
        <row r="12">
          <cell r="F12">
            <v>108.14830035958485</v>
          </cell>
        </row>
        <row r="13">
          <cell r="F13">
            <v>103.7402667969757</v>
          </cell>
        </row>
        <row r="14">
          <cell r="D14">
            <v>4018960.242285999</v>
          </cell>
          <cell r="F14">
            <v>104.03424265684089</v>
          </cell>
        </row>
        <row r="16">
          <cell r="D16">
            <v>88000</v>
          </cell>
        </row>
        <row r="17">
          <cell r="F17">
            <v>111.49062176808701</v>
          </cell>
        </row>
        <row r="19">
          <cell r="D19">
            <v>3223942.4216120001</v>
          </cell>
          <cell r="F19">
            <v>118.54158515311684</v>
          </cell>
        </row>
        <row r="20">
          <cell r="D20">
            <v>13135.630810000001</v>
          </cell>
          <cell r="F20">
            <v>97.640902524871876</v>
          </cell>
        </row>
        <row r="21">
          <cell r="D21">
            <v>637199.23325799999</v>
          </cell>
          <cell r="F21">
            <v>122.11621867324654</v>
          </cell>
        </row>
        <row r="22">
          <cell r="D22">
            <v>70019.219765999995</v>
          </cell>
          <cell r="F22">
            <v>94.857823741655636</v>
          </cell>
        </row>
        <row r="23">
          <cell r="D23">
            <v>16548.140234999999</v>
          </cell>
          <cell r="F23">
            <v>106.38691928376393</v>
          </cell>
        </row>
        <row r="24">
          <cell r="D24">
            <v>35271.770184000001</v>
          </cell>
          <cell r="F24">
            <v>127.40180653833148</v>
          </cell>
        </row>
        <row r="25">
          <cell r="D25">
            <v>68296.866822000011</v>
          </cell>
          <cell r="F25">
            <v>103.4603098242977</v>
          </cell>
        </row>
        <row r="26">
          <cell r="D26">
            <v>718267.88287500001</v>
          </cell>
          <cell r="F26">
            <v>80.105436382002921</v>
          </cell>
        </row>
        <row r="27">
          <cell r="D27">
            <v>1407228.8125070001</v>
          </cell>
          <cell r="F27">
            <v>119.53515063218364</v>
          </cell>
        </row>
        <row r="28">
          <cell r="D28">
            <v>491183.531273</v>
          </cell>
          <cell r="F28">
            <v>111.60252501446668</v>
          </cell>
        </row>
        <row r="29">
          <cell r="D29">
            <v>322977.20945900003</v>
          </cell>
          <cell r="F29">
            <v>105.23752040176842</v>
          </cell>
        </row>
        <row r="30">
          <cell r="D30">
            <v>18121.232737000002</v>
          </cell>
          <cell r="F30">
            <v>45.825835522170152</v>
          </cell>
        </row>
        <row r="31">
          <cell r="D31">
            <v>1546.8105780000001</v>
          </cell>
          <cell r="F31">
            <v>4.4741113829010644</v>
          </cell>
        </row>
        <row r="32">
          <cell r="D32">
            <v>2000</v>
          </cell>
          <cell r="F32">
            <v>100</v>
          </cell>
        </row>
        <row r="35">
          <cell r="F35">
            <v>71.087859177172078</v>
          </cell>
        </row>
        <row r="36">
          <cell r="D36">
            <v>58376.896999999997</v>
          </cell>
        </row>
        <row r="37">
          <cell r="D37">
            <v>1136438.778004</v>
          </cell>
        </row>
        <row r="38">
          <cell r="D38">
            <v>15671.241682</v>
          </cell>
        </row>
        <row r="39">
          <cell r="D39">
            <v>85000</v>
          </cell>
        </row>
        <row r="40">
          <cell r="D40">
            <v>6456.1342130000003</v>
          </cell>
        </row>
        <row r="41">
          <cell r="D41">
            <v>530356.73491000012</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1-03-2024"/>
      <sheetName val="0105-TH chi"/>
      <sheetName val="B5-01 (NST)"/>
      <sheetName val="B5-01(NSH)"/>
      <sheetName val="B5-01 (xa)"/>
      <sheetName val="B5-03 (tinh)"/>
      <sheetName val="B5-03 (huyen)"/>
      <sheetName val="B5-03(xa)"/>
      <sheetName val="CT MTQG"/>
      <sheetName val="Chi"/>
      <sheetName val="Chi (HĐND)"/>
      <sheetName val="Chi 2024"/>
      <sheetName val="Chi 31-03-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9066000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94.190607132915886</v>
          </cell>
        </row>
      </sheetData>
      <sheetData sheetId="540"/>
      <sheetData sheetId="541">
        <row r="10">
          <cell r="O10">
            <v>98.190023245308168</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4923186</v>
          </cell>
        </row>
        <row r="21">
          <cell r="M21">
            <v>3807139.8103569997</v>
          </cell>
        </row>
        <row r="38">
          <cell r="M38">
            <v>0</v>
          </cell>
        </row>
        <row r="39">
          <cell r="M39">
            <v>56600</v>
          </cell>
        </row>
        <row r="42">
          <cell r="M42">
            <v>290454.52749800001</v>
          </cell>
        </row>
        <row r="47">
          <cell r="M47">
            <v>16622.315865</v>
          </cell>
        </row>
        <row r="49">
          <cell r="M49">
            <v>2208.79405</v>
          </cell>
        </row>
        <row r="50">
          <cell r="M50">
            <v>796646.3163970001</v>
          </cell>
        </row>
        <row r="53">
          <cell r="M53">
            <v>157096.80942400001</v>
          </cell>
        </row>
        <row r="54">
          <cell r="M54">
            <v>25374.705565000004</v>
          </cell>
        </row>
        <row r="55">
          <cell r="M55">
            <v>2260.4257709999997</v>
          </cell>
        </row>
        <row r="56">
          <cell r="M56">
            <v>9143.4725639999997</v>
          </cell>
        </row>
        <row r="57">
          <cell r="M57">
            <v>153768.407764</v>
          </cell>
        </row>
        <row r="58">
          <cell r="M58">
            <v>394133.506444</v>
          </cell>
        </row>
        <row r="62">
          <cell r="M62">
            <v>125564.892957</v>
          </cell>
        </row>
        <row r="65">
          <cell r="M65">
            <v>19747.119706000001</v>
          </cell>
        </row>
        <row r="66">
          <cell r="M66">
            <v>0</v>
          </cell>
        </row>
        <row r="67">
          <cell r="M67">
            <v>0</v>
          </cell>
        </row>
        <row r="69">
          <cell r="M69">
            <v>0</v>
          </cell>
        </row>
        <row r="72">
          <cell r="M72">
            <v>16602.832999999999</v>
          </cell>
        </row>
        <row r="73">
          <cell r="M73">
            <v>1026957.0284459998</v>
          </cell>
        </row>
        <row r="78">
          <cell r="M78">
            <v>918599.75081799994</v>
          </cell>
        </row>
      </sheetData>
      <sheetData sheetId="555"/>
      <sheetData sheetId="556"/>
      <sheetData sheetId="557"/>
      <sheetData sheetId="558"/>
      <sheetData sheetId="559">
        <row r="89">
          <cell r="E89">
            <v>46000</v>
          </cell>
        </row>
      </sheetData>
      <sheetData sheetId="560"/>
      <sheetData sheetId="561"/>
      <sheetData sheetId="562"/>
      <sheetData sheetId="563"/>
      <sheetData sheetId="564"/>
      <sheetData sheetId="565"/>
      <sheetData sheetId="566"/>
      <sheetData sheetId="567"/>
      <sheetData sheetId="5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3"/>
  <sheetViews>
    <sheetView tabSelected="1" zoomScale="80" zoomScaleNormal="80" workbookViewId="0">
      <selection activeCell="C10" sqref="C10"/>
    </sheetView>
  </sheetViews>
  <sheetFormatPr defaultColWidth="9.1796875" defaultRowHeight="15.5"/>
  <cols>
    <col min="1" max="1" width="5.26953125" style="3" customWidth="1"/>
    <col min="2" max="2" width="52.453125" style="2" customWidth="1"/>
    <col min="3" max="3" width="16" style="2" customWidth="1"/>
    <col min="4" max="4" width="15.1796875" style="2" customWidth="1"/>
    <col min="5" max="5" width="13.54296875" style="2" customWidth="1"/>
    <col min="6" max="6" width="12.7265625" style="2" customWidth="1"/>
    <col min="7" max="7" width="14.26953125" style="2" hidden="1" customWidth="1"/>
    <col min="8" max="8" width="15.54296875" style="2" bestFit="1" customWidth="1"/>
    <col min="9" max="223" width="9.1796875" style="2"/>
    <col min="224" max="224" width="5.26953125" style="2" customWidth="1"/>
    <col min="225" max="225" width="40.26953125" style="2" customWidth="1"/>
    <col min="226" max="226" width="16.54296875" style="2" customWidth="1"/>
    <col min="227" max="227" width="17.26953125" style="2" customWidth="1"/>
    <col min="228" max="229" width="12.7265625" style="2" customWidth="1"/>
    <col min="230" max="230" width="14.7265625" style="2" customWidth="1"/>
    <col min="231" max="231" width="12.7265625" style="2" customWidth="1"/>
    <col min="232" max="234" width="14.453125" style="2" customWidth="1"/>
    <col min="235" max="235" width="9.81640625" style="2" customWidth="1"/>
    <col min="236" max="236" width="9.7265625" style="2" customWidth="1"/>
    <col min="237" max="237" width="8.7265625" style="2" customWidth="1"/>
    <col min="238" max="16384" width="9.1796875" style="2"/>
  </cols>
  <sheetData>
    <row r="1" spans="1:223">
      <c r="B1" s="2" t="s">
        <v>11</v>
      </c>
      <c r="F1" s="4" t="s">
        <v>19</v>
      </c>
    </row>
    <row r="2" spans="1:223">
      <c r="B2" s="1" t="s">
        <v>51</v>
      </c>
    </row>
    <row r="3" spans="1:223" ht="16.5" customHeight="1"/>
    <row r="4" spans="1:223">
      <c r="A4" s="65" t="s">
        <v>53</v>
      </c>
      <c r="B4" s="65"/>
      <c r="C4" s="65"/>
      <c r="D4" s="65"/>
      <c r="E4" s="65"/>
      <c r="F4" s="6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row>
    <row r="5" spans="1:223">
      <c r="A5" s="66" t="s">
        <v>56</v>
      </c>
      <c r="B5" s="66"/>
      <c r="C5" s="66"/>
      <c r="D5" s="66"/>
      <c r="E5" s="66"/>
      <c r="F5" s="66"/>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row>
    <row r="6" spans="1:223">
      <c r="A6" s="24"/>
      <c r="B6" s="24"/>
      <c r="C6" s="24"/>
      <c r="D6" s="24"/>
      <c r="E6" s="24"/>
      <c r="F6" s="2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row>
    <row r="7" spans="1:223" ht="18.75" customHeight="1" thickBot="1">
      <c r="B7" s="6"/>
      <c r="C7" s="6"/>
      <c r="D7" s="7"/>
      <c r="F7" s="8" t="s">
        <v>12</v>
      </c>
    </row>
    <row r="8" spans="1:223" s="9" customFormat="1" thickTop="1">
      <c r="A8" s="67" t="s">
        <v>0</v>
      </c>
      <c r="B8" s="69" t="s">
        <v>13</v>
      </c>
      <c r="C8" s="69" t="s">
        <v>50</v>
      </c>
      <c r="D8" s="69" t="s">
        <v>54</v>
      </c>
      <c r="E8" s="69" t="s">
        <v>20</v>
      </c>
      <c r="F8" s="71"/>
    </row>
    <row r="9" spans="1:223" s="9" customFormat="1" ht="40.5" customHeight="1">
      <c r="A9" s="68"/>
      <c r="B9" s="70"/>
      <c r="C9" s="70"/>
      <c r="D9" s="70"/>
      <c r="E9" s="10" t="s">
        <v>21</v>
      </c>
      <c r="F9" s="11" t="s">
        <v>14</v>
      </c>
    </row>
    <row r="10" spans="1:223" s="9" customFormat="1" ht="15">
      <c r="A10" s="21" t="s">
        <v>1</v>
      </c>
      <c r="B10" s="22" t="s">
        <v>2</v>
      </c>
      <c r="C10" s="22">
        <v>1</v>
      </c>
      <c r="D10" s="22">
        <v>2</v>
      </c>
      <c r="E10" s="63" t="s">
        <v>15</v>
      </c>
      <c r="F10" s="64">
        <v>4</v>
      </c>
    </row>
    <row r="11" spans="1:223" s="13" customFormat="1" ht="18" customHeight="1">
      <c r="A11" s="23"/>
      <c r="B11" s="39" t="s">
        <v>22</v>
      </c>
      <c r="C11" s="54">
        <f>+'[1]mau 61 Chi quy'!C11</f>
        <v>19035463.362</v>
      </c>
      <c r="D11" s="54">
        <f>+D12+D35+D40+D41</f>
        <v>12964998.790211</v>
      </c>
      <c r="E11" s="55">
        <f>+D11/C11*100</f>
        <v>68.109709459937235</v>
      </c>
      <c r="F11" s="40">
        <f>+'[2]mau 61 Chi quy'!$F$11</f>
        <v>99.043309245368832</v>
      </c>
      <c r="G11" s="25">
        <f>G12+G35+G40+G42+G41</f>
        <v>5873363.9373619994</v>
      </c>
      <c r="H11" s="50"/>
      <c r="I11" s="32"/>
    </row>
    <row r="12" spans="1:223" s="13" customFormat="1" ht="18" customHeight="1">
      <c r="A12" s="12" t="s">
        <v>1</v>
      </c>
      <c r="B12" s="36" t="s">
        <v>23</v>
      </c>
      <c r="C12" s="56">
        <f>+C13+C17+C31+C32+C33+C34</f>
        <v>17046487.362</v>
      </c>
      <c r="D12" s="56">
        <f>+D13+D17+D31+D32+D33+D34</f>
        <v>11132699.004401999</v>
      </c>
      <c r="E12" s="57">
        <f>+D12/C12*100</f>
        <v>65.307877030542912</v>
      </c>
      <c r="F12" s="41">
        <f>+'[2]mau 61 Chi quy'!$F$12</f>
        <v>108.14830035958485</v>
      </c>
      <c r="G12" s="26">
        <f>G13+G17+G32+G33+G34+G31</f>
        <v>3911204.325098</v>
      </c>
      <c r="H12" s="50"/>
    </row>
    <row r="13" spans="1:223" s="13" customFormat="1" ht="18" customHeight="1">
      <c r="A13" s="12" t="s">
        <v>3</v>
      </c>
      <c r="B13" s="36" t="s">
        <v>24</v>
      </c>
      <c r="C13" s="56">
        <f>+C14+C15+C16</f>
        <v>5331240.1620000005</v>
      </c>
      <c r="D13" s="56">
        <f>+D14+D15+D16</f>
        <v>4106960.242285999</v>
      </c>
      <c r="E13" s="57">
        <f>+D13/C13*100</f>
        <v>77.035738730353572</v>
      </c>
      <c r="F13" s="41">
        <f>+'[2]mau 61 Chi quy'!$F$13</f>
        <v>103.7402667969757</v>
      </c>
      <c r="G13" s="27">
        <f>G14+G15+G16</f>
        <v>1901580.1980929996</v>
      </c>
      <c r="H13" s="50"/>
    </row>
    <row r="14" spans="1:223" s="15" customFormat="1" ht="18" customHeight="1">
      <c r="A14" s="14">
        <v>1</v>
      </c>
      <c r="B14" s="37" t="s">
        <v>25</v>
      </c>
      <c r="C14" s="58">
        <f>+'[1]mau 61 Chi quy'!C14</f>
        <v>5331240.1620000005</v>
      </c>
      <c r="D14" s="58">
        <f>+'[2]mau 61 Chi quy'!$D$14</f>
        <v>4018960.242285999</v>
      </c>
      <c r="E14" s="59">
        <f>+D14/C14*100</f>
        <v>75.385090901219058</v>
      </c>
      <c r="F14" s="38">
        <f>+'[2]mau 61 Chi quy'!$F$14</f>
        <v>104.03424265684089</v>
      </c>
      <c r="G14" s="42">
        <f>[3]Chi!M21-G35-G41-G40-G42</f>
        <v>1844980.1980929996</v>
      </c>
      <c r="H14" s="51"/>
    </row>
    <row r="15" spans="1:223" s="15" customFormat="1" ht="62">
      <c r="A15" s="14">
        <v>2</v>
      </c>
      <c r="B15" s="43" t="s">
        <v>26</v>
      </c>
      <c r="C15" s="58">
        <f>+'[1]mau 61 Chi quy'!C15</f>
        <v>0</v>
      </c>
      <c r="D15" s="58">
        <f>+'[1]mau 61 Chi quy'!D15</f>
        <v>0</v>
      </c>
      <c r="E15" s="59"/>
      <c r="F15" s="38"/>
      <c r="G15" s="28">
        <f>[3]Chi!M38</f>
        <v>0</v>
      </c>
      <c r="H15" s="51"/>
    </row>
    <row r="16" spans="1:223" s="15" customFormat="1" ht="16.5" customHeight="1">
      <c r="A16" s="14">
        <v>3</v>
      </c>
      <c r="B16" s="44" t="s">
        <v>27</v>
      </c>
      <c r="C16" s="58">
        <f>+'[1]mau 61 Chi quy'!C16</f>
        <v>0</v>
      </c>
      <c r="D16" s="58">
        <f>+'[2]mau 61 Chi quy'!$D$16</f>
        <v>88000</v>
      </c>
      <c r="E16" s="59"/>
      <c r="F16" s="38"/>
      <c r="G16" s="29">
        <f>[3]Chi!M39</f>
        <v>56600</v>
      </c>
      <c r="H16" s="51"/>
    </row>
    <row r="17" spans="1:8" s="13" customFormat="1" ht="16.5" customHeight="1">
      <c r="A17" s="12" t="s">
        <v>4</v>
      </c>
      <c r="B17" s="36" t="s">
        <v>5</v>
      </c>
      <c r="C17" s="56">
        <f>SUM(C19:C30)</f>
        <v>10664979</v>
      </c>
      <c r="D17" s="56">
        <f>SUM(D19:D30)</f>
        <v>7022191.9515380003</v>
      </c>
      <c r="E17" s="57">
        <f>+D17/C17*100</f>
        <v>65.843467216747456</v>
      </c>
      <c r="F17" s="41">
        <f>+'[2]mau 61 Chi quy'!$F$17</f>
        <v>111.49062176808701</v>
      </c>
      <c r="G17" s="27">
        <f>SUM(G19:G30)</f>
        <v>1993021.2940050003</v>
      </c>
      <c r="H17" s="50"/>
    </row>
    <row r="18" spans="1:8" s="13" customFormat="1" ht="16.5" customHeight="1">
      <c r="A18" s="12"/>
      <c r="B18" s="37" t="s">
        <v>28</v>
      </c>
      <c r="C18" s="58">
        <f>+'[1]mau 61 Chi quy'!C18</f>
        <v>0</v>
      </c>
      <c r="D18" s="58">
        <f>+'[1]mau 61 Chi quy'!D18</f>
        <v>0</v>
      </c>
      <c r="E18" s="59">
        <f>+'[1]mau 61 Chi quy'!E18</f>
        <v>0</v>
      </c>
      <c r="F18" s="38"/>
      <c r="G18" s="30"/>
      <c r="H18" s="50"/>
    </row>
    <row r="19" spans="1:8" s="15" customFormat="1" ht="16.5" customHeight="1">
      <c r="A19" s="14">
        <v>1</v>
      </c>
      <c r="B19" s="37" t="s">
        <v>29</v>
      </c>
      <c r="C19" s="58">
        <f>+'[1]mau 61 Chi quy'!C19</f>
        <v>4797946</v>
      </c>
      <c r="D19" s="58">
        <f>+'[2]mau 61 Chi quy'!$D$19</f>
        <v>3223942.4216120001</v>
      </c>
      <c r="E19" s="59">
        <f>+D19/C19*100</f>
        <v>67.194220643833845</v>
      </c>
      <c r="F19" s="38">
        <f>+'[2]mau 61 Chi quy'!$F$19</f>
        <v>118.54158515311684</v>
      </c>
      <c r="G19" s="28">
        <f>[3]Chi!M50</f>
        <v>796646.3163970001</v>
      </c>
      <c r="H19" s="51"/>
    </row>
    <row r="20" spans="1:8" s="15" customFormat="1" ht="16.5" customHeight="1">
      <c r="A20" s="14">
        <v>2</v>
      </c>
      <c r="B20" s="37" t="s">
        <v>30</v>
      </c>
      <c r="C20" s="58">
        <f>+'[1]mau 61 Chi quy'!C20</f>
        <v>31218</v>
      </c>
      <c r="D20" s="58">
        <f>+'[2]mau 61 Chi quy'!$D$20</f>
        <v>13135.630810000001</v>
      </c>
      <c r="E20" s="59">
        <f t="shared" ref="E20:E32" si="0">+D20/C20*100</f>
        <v>42.077105548081242</v>
      </c>
      <c r="F20" s="38">
        <f>+'[2]mau 61 Chi quy'!$F$20</f>
        <v>97.640902524871876</v>
      </c>
      <c r="G20" s="28">
        <f>[3]Chi!M49</f>
        <v>2208.79405</v>
      </c>
      <c r="H20" s="51"/>
    </row>
    <row r="21" spans="1:8" s="15" customFormat="1" ht="16.5" customHeight="1">
      <c r="A21" s="14">
        <v>3</v>
      </c>
      <c r="B21" s="37" t="s">
        <v>31</v>
      </c>
      <c r="C21" s="58">
        <f>+'[1]mau 61 Chi quy'!C21</f>
        <v>828538</v>
      </c>
      <c r="D21" s="58">
        <f>+'[2]mau 61 Chi quy'!$D$21</f>
        <v>637199.23325799999</v>
      </c>
      <c r="E21" s="59">
        <f t="shared" si="0"/>
        <v>76.906458515843568</v>
      </c>
      <c r="F21" s="38">
        <f>+'[2]mau 61 Chi quy'!$F$21</f>
        <v>122.11621867324654</v>
      </c>
      <c r="G21" s="28">
        <f>[3]Chi!M53</f>
        <v>157096.80942400001</v>
      </c>
      <c r="H21" s="51"/>
    </row>
    <row r="22" spans="1:8" s="15" customFormat="1" ht="16.5" customHeight="1">
      <c r="A22" s="14">
        <v>4</v>
      </c>
      <c r="B22" s="37" t="s">
        <v>32</v>
      </c>
      <c r="C22" s="58">
        <f>+'[1]mau 61 Chi quy'!C22</f>
        <v>91888</v>
      </c>
      <c r="D22" s="58">
        <f>+'[2]mau 61 Chi quy'!$D$22</f>
        <v>70019.219765999995</v>
      </c>
      <c r="E22" s="59">
        <f t="shared" si="0"/>
        <v>76.200613536043875</v>
      </c>
      <c r="F22" s="38">
        <f>+'[2]mau 61 Chi quy'!$F$22</f>
        <v>94.857823741655636</v>
      </c>
      <c r="G22" s="28">
        <f>[3]Chi!M54</f>
        <v>25374.705565000004</v>
      </c>
      <c r="H22" s="51"/>
    </row>
    <row r="23" spans="1:8" s="15" customFormat="1" ht="16.5" customHeight="1">
      <c r="A23" s="14">
        <v>5</v>
      </c>
      <c r="B23" s="37" t="s">
        <v>33</v>
      </c>
      <c r="C23" s="58">
        <f>+'[1]mau 61 Chi quy'!C23</f>
        <v>50073</v>
      </c>
      <c r="D23" s="58">
        <f>+'[2]mau 61 Chi quy'!$D$23</f>
        <v>16548.140234999999</v>
      </c>
      <c r="E23" s="59">
        <f t="shared" si="0"/>
        <v>33.048030345695281</v>
      </c>
      <c r="F23" s="38">
        <f>+'[2]mau 61 Chi quy'!$F$23</f>
        <v>106.38691928376393</v>
      </c>
      <c r="G23" s="28">
        <f>[3]Chi!M55</f>
        <v>2260.4257709999997</v>
      </c>
      <c r="H23" s="51"/>
    </row>
    <row r="24" spans="1:8" s="15" customFormat="1" ht="16.5" customHeight="1">
      <c r="A24" s="14">
        <v>6</v>
      </c>
      <c r="B24" s="37" t="s">
        <v>34</v>
      </c>
      <c r="C24" s="58">
        <f>+'[1]mau 61 Chi quy'!C24</f>
        <v>53202</v>
      </c>
      <c r="D24" s="58">
        <f>+'[2]mau 61 Chi quy'!$D$24</f>
        <v>35271.770184000001</v>
      </c>
      <c r="E24" s="59">
        <f t="shared" si="0"/>
        <v>66.297827495206946</v>
      </c>
      <c r="F24" s="38">
        <f>+'[2]mau 61 Chi quy'!$F$24</f>
        <v>127.40180653833148</v>
      </c>
      <c r="G24" s="28">
        <f>[3]Chi!M56</f>
        <v>9143.4725639999997</v>
      </c>
      <c r="H24" s="51"/>
    </row>
    <row r="25" spans="1:8" s="15" customFormat="1" ht="16.5" customHeight="1">
      <c r="A25" s="14">
        <v>7</v>
      </c>
      <c r="B25" s="37" t="s">
        <v>35</v>
      </c>
      <c r="C25" s="58">
        <f>+'[1]mau 61 Chi quy'!C25</f>
        <v>151965</v>
      </c>
      <c r="D25" s="58">
        <f>+'[2]mau 61 Chi quy'!$D$25</f>
        <v>68296.866822000011</v>
      </c>
      <c r="E25" s="59">
        <f t="shared" si="0"/>
        <v>44.942497826473208</v>
      </c>
      <c r="F25" s="38">
        <f>+'[2]mau 61 Chi quy'!$F$25</f>
        <v>103.4603098242977</v>
      </c>
      <c r="G25" s="28">
        <f>[3]Chi!M47</f>
        <v>16622.315865</v>
      </c>
      <c r="H25" s="51"/>
    </row>
    <row r="26" spans="1:8" s="15" customFormat="1" ht="16.5" customHeight="1">
      <c r="A26" s="14">
        <v>8</v>
      </c>
      <c r="B26" s="37" t="s">
        <v>36</v>
      </c>
      <c r="C26" s="58">
        <f>+'[1]mau 61 Chi quy'!C26</f>
        <v>2068979</v>
      </c>
      <c r="D26" s="58">
        <f>+'[2]mau 61 Chi quy'!$D$26</f>
        <v>718267.88287500001</v>
      </c>
      <c r="E26" s="59">
        <f t="shared" si="0"/>
        <v>34.716054772668066</v>
      </c>
      <c r="F26" s="38">
        <f>+'[2]mau 61 Chi quy'!$F$26</f>
        <v>80.105436382002921</v>
      </c>
      <c r="G26" s="28">
        <f>[3]Chi!M42</f>
        <v>290454.52749800001</v>
      </c>
      <c r="H26" s="51"/>
    </row>
    <row r="27" spans="1:8" s="15" customFormat="1" ht="33.5" customHeight="1">
      <c r="A27" s="14">
        <v>9</v>
      </c>
      <c r="B27" s="43" t="s">
        <v>37</v>
      </c>
      <c r="C27" s="58">
        <f>+'[1]mau 61 Chi quy'!C27</f>
        <v>1570458</v>
      </c>
      <c r="D27" s="58">
        <f>+'[2]mau 61 Chi quy'!$D$27</f>
        <v>1407228.8125070001</v>
      </c>
      <c r="E27" s="59">
        <f t="shared" si="0"/>
        <v>89.606268522112657</v>
      </c>
      <c r="F27" s="38">
        <f>+'[2]mau 61 Chi quy'!$F$27</f>
        <v>119.53515063218364</v>
      </c>
      <c r="G27" s="28">
        <f>[3]Chi!M58</f>
        <v>394133.506444</v>
      </c>
      <c r="H27" s="51"/>
    </row>
    <row r="28" spans="1:8" s="15" customFormat="1" ht="16.5" customHeight="1">
      <c r="A28" s="14">
        <v>10</v>
      </c>
      <c r="B28" s="37" t="s">
        <v>38</v>
      </c>
      <c r="C28" s="58">
        <f>+'[1]mau 61 Chi quy'!C28</f>
        <v>601385</v>
      </c>
      <c r="D28" s="58">
        <f>+'[2]mau 61 Chi quy'!$D$28</f>
        <v>491183.531273</v>
      </c>
      <c r="E28" s="59">
        <f t="shared" si="0"/>
        <v>81.675387858526577</v>
      </c>
      <c r="F28" s="38">
        <f>+'[2]mau 61 Chi quy'!$F$28</f>
        <v>111.60252501446668</v>
      </c>
      <c r="G28" s="28">
        <f>[3]Chi!M57</f>
        <v>153768.407764</v>
      </c>
      <c r="H28" s="51"/>
    </row>
    <row r="29" spans="1:8" s="15" customFormat="1" ht="16.5" customHeight="1">
      <c r="A29" s="14">
        <v>11</v>
      </c>
      <c r="B29" s="16" t="s">
        <v>39</v>
      </c>
      <c r="C29" s="58">
        <f>+'[1]mau 61 Chi quy'!C29</f>
        <v>367327</v>
      </c>
      <c r="D29" s="58">
        <f>+'[2]mau 61 Chi quy'!$D$29</f>
        <v>322977.20945900003</v>
      </c>
      <c r="E29" s="59">
        <f t="shared" si="0"/>
        <v>87.926346132737322</v>
      </c>
      <c r="F29" s="38">
        <f>+'[2]mau 61 Chi quy'!$F$29</f>
        <v>105.23752040176842</v>
      </c>
      <c r="G29" s="28">
        <f>[3]Chi!M62</f>
        <v>125564.892957</v>
      </c>
      <c r="H29" s="51"/>
    </row>
    <row r="30" spans="1:8" s="15" customFormat="1" ht="16.5" customHeight="1">
      <c r="A30" s="14">
        <v>12</v>
      </c>
      <c r="B30" s="16" t="s">
        <v>40</v>
      </c>
      <c r="C30" s="58">
        <f>+'[1]mau 61 Chi quy'!C30</f>
        <v>52000</v>
      </c>
      <c r="D30" s="58">
        <f>+'[2]mau 61 Chi quy'!$D$30</f>
        <v>18121.232737000002</v>
      </c>
      <c r="E30" s="59">
        <f t="shared" si="0"/>
        <v>34.848524494230773</v>
      </c>
      <c r="F30" s="38">
        <f>+'[2]mau 61 Chi quy'!$F$30</f>
        <v>45.825835522170152</v>
      </c>
      <c r="G30" s="28">
        <f>[3]Chi!M65</f>
        <v>19747.119706000001</v>
      </c>
      <c r="H30" s="51"/>
    </row>
    <row r="31" spans="1:8" s="15" customFormat="1" ht="16.5" customHeight="1">
      <c r="A31" s="12" t="s">
        <v>16</v>
      </c>
      <c r="B31" s="31" t="s">
        <v>6</v>
      </c>
      <c r="C31" s="56">
        <f>+'[1]mau 61 Chi quy'!C31</f>
        <v>3000</v>
      </c>
      <c r="D31" s="56">
        <f>+'[2]mau 61 Chi quy'!$D$31</f>
        <v>1546.8105780000001</v>
      </c>
      <c r="E31" s="57">
        <f>+'[1]mau 61 Chi quy'!E31</f>
        <v>0</v>
      </c>
      <c r="F31" s="41">
        <f>+'[2]mau 61 Chi quy'!$F$31</f>
        <v>4.4741113829010644</v>
      </c>
      <c r="G31" s="32">
        <f>[3]Chi!M72</f>
        <v>16602.832999999999</v>
      </c>
      <c r="H31" s="51"/>
    </row>
    <row r="32" spans="1:8" s="13" customFormat="1" ht="15">
      <c r="A32" s="12" t="s">
        <v>17</v>
      </c>
      <c r="B32" s="20" t="s">
        <v>7</v>
      </c>
      <c r="C32" s="56">
        <f>+'[1]mau 61 Chi quy'!C32</f>
        <v>2000</v>
      </c>
      <c r="D32" s="56">
        <f>+'[2]mau 61 Chi quy'!$D$32</f>
        <v>2000</v>
      </c>
      <c r="E32" s="57">
        <f t="shared" si="0"/>
        <v>100</v>
      </c>
      <c r="F32" s="62">
        <f>+'[2]mau 61 Chi quy'!$F$32</f>
        <v>100</v>
      </c>
      <c r="G32" s="32">
        <f>[3]Chi!M66</f>
        <v>0</v>
      </c>
      <c r="H32" s="50"/>
    </row>
    <row r="33" spans="1:8" s="13" customFormat="1" ht="15">
      <c r="A33" s="12" t="s">
        <v>18</v>
      </c>
      <c r="B33" s="20" t="s">
        <v>8</v>
      </c>
      <c r="C33" s="56">
        <f>+'[1]mau 61 Chi quy'!C33</f>
        <v>327869</v>
      </c>
      <c r="D33" s="56">
        <f>+'[1]mau 61 Chi quy'!D33</f>
        <v>0</v>
      </c>
      <c r="E33" s="57">
        <f>+'[1]mau 61 Chi quy'!E33</f>
        <v>0</v>
      </c>
      <c r="F33" s="41"/>
      <c r="G33" s="32">
        <f>[3]Chi!M67</f>
        <v>0</v>
      </c>
      <c r="H33" s="50"/>
    </row>
    <row r="34" spans="1:8" s="13" customFormat="1" ht="15">
      <c r="A34" s="12" t="s">
        <v>41</v>
      </c>
      <c r="B34" s="20" t="s">
        <v>42</v>
      </c>
      <c r="C34" s="56">
        <f>+'[1]mau 61 Chi quy'!C34</f>
        <v>717399.2</v>
      </c>
      <c r="D34" s="56">
        <f>+'[1]mau 61 Chi quy'!D34</f>
        <v>0</v>
      </c>
      <c r="E34" s="57">
        <f>+'[1]mau 61 Chi quy'!E34</f>
        <v>0</v>
      </c>
      <c r="F34" s="41"/>
      <c r="G34" s="32">
        <f>[3]Chi!M69</f>
        <v>0</v>
      </c>
      <c r="H34" s="50"/>
    </row>
    <row r="35" spans="1:8" s="1" customFormat="1" ht="50" customHeight="1">
      <c r="A35" s="12" t="s">
        <v>2</v>
      </c>
      <c r="B35" s="45" t="s">
        <v>43</v>
      </c>
      <c r="C35" s="56">
        <f>+C36+C37+C38+C39</f>
        <v>1988976</v>
      </c>
      <c r="D35" s="56">
        <f>+D36+D37+D38+D39</f>
        <v>1295486.9166859998</v>
      </c>
      <c r="E35" s="57">
        <f t="shared" ref="E35:E38" si="1">+D35/C35*100</f>
        <v>65.133360919689324</v>
      </c>
      <c r="F35" s="41">
        <f>+'[2]mau 61 Chi quy'!$F$35</f>
        <v>71.087859177172078</v>
      </c>
      <c r="G35" s="47">
        <f>[3]Chi!M78</f>
        <v>918599.75081799994</v>
      </c>
      <c r="H35" s="52"/>
    </row>
    <row r="36" spans="1:8" s="1" customFormat="1">
      <c r="A36" s="33">
        <v>1</v>
      </c>
      <c r="B36" s="34" t="s">
        <v>44</v>
      </c>
      <c r="C36" s="58">
        <f>+'[1]mau 61 Chi quy'!C36</f>
        <v>132921</v>
      </c>
      <c r="D36" s="58">
        <f>+'[2]mau 61 Chi quy'!$D$36</f>
        <v>58376.896999999997</v>
      </c>
      <c r="E36" s="59">
        <f t="shared" si="1"/>
        <v>43.918490682435433</v>
      </c>
      <c r="F36" s="38"/>
      <c r="G36" s="48"/>
      <c r="H36" s="52"/>
    </row>
    <row r="37" spans="1:8" s="1" customFormat="1">
      <c r="A37" s="33">
        <v>2</v>
      </c>
      <c r="B37" s="34" t="s">
        <v>45</v>
      </c>
      <c r="C37" s="58">
        <f>+'[1]mau 61 Chi quy'!C37</f>
        <v>1596570</v>
      </c>
      <c r="D37" s="58">
        <f>+'[2]mau 61 Chi quy'!$D$37</f>
        <v>1136438.778004</v>
      </c>
      <c r="E37" s="59">
        <f t="shared" si="1"/>
        <v>71.180015784087132</v>
      </c>
      <c r="F37" s="38"/>
      <c r="G37" s="48">
        <f>[3]Chi!M82</f>
        <v>0</v>
      </c>
      <c r="H37" s="52"/>
    </row>
    <row r="38" spans="1:8" s="1" customFormat="1">
      <c r="A38" s="33">
        <v>3</v>
      </c>
      <c r="B38" s="34" t="s">
        <v>46</v>
      </c>
      <c r="C38" s="58">
        <f>+'[1]mau 61 Chi quy'!C38</f>
        <v>174485</v>
      </c>
      <c r="D38" s="58">
        <f>+'[2]mau 61 Chi quy'!$D$38</f>
        <v>15671.241682</v>
      </c>
      <c r="E38" s="59">
        <f t="shared" si="1"/>
        <v>8.9814263014012674</v>
      </c>
      <c r="F38" s="38"/>
      <c r="G38" s="48">
        <f>[3]Chi!M86</f>
        <v>0</v>
      </c>
      <c r="H38" s="52"/>
    </row>
    <row r="39" spans="1:8" s="1" customFormat="1">
      <c r="A39" s="33">
        <v>4</v>
      </c>
      <c r="B39" s="49" t="s">
        <v>52</v>
      </c>
      <c r="C39" s="58">
        <f>+'[1]mau 61 Chi quy'!C39</f>
        <v>85000</v>
      </c>
      <c r="D39" s="58">
        <f>+'[2]mau 61 Chi quy'!$D$39</f>
        <v>85000</v>
      </c>
      <c r="E39" s="59"/>
      <c r="F39" s="38"/>
      <c r="G39" s="48"/>
      <c r="H39" s="52"/>
    </row>
    <row r="40" spans="1:8" s="13" customFormat="1" ht="30">
      <c r="A40" s="12" t="s">
        <v>9</v>
      </c>
      <c r="B40" s="18" t="s">
        <v>55</v>
      </c>
      <c r="C40" s="56">
        <f>+'[1]mau 61 Chi quy'!C40</f>
        <v>0</v>
      </c>
      <c r="D40" s="56">
        <f>+'[2]mau 61 Chi quy'!$D$40</f>
        <v>6456.1342130000003</v>
      </c>
      <c r="E40" s="57"/>
      <c r="F40" s="41"/>
      <c r="G40" s="32">
        <f>[3]Chi!M72</f>
        <v>16602.832999999999</v>
      </c>
      <c r="H40" s="50"/>
    </row>
    <row r="41" spans="1:8" s="1" customFormat="1" ht="17.5" customHeight="1">
      <c r="A41" s="17" t="s">
        <v>10</v>
      </c>
      <c r="B41" s="19" t="s">
        <v>47</v>
      </c>
      <c r="C41" s="56">
        <f>+'[1]mau 61 Chi quy'!C41</f>
        <v>0</v>
      </c>
      <c r="D41" s="56">
        <f>+'[2]mau 61 Chi quy'!$D$41</f>
        <v>530356.73491000012</v>
      </c>
      <c r="E41" s="57"/>
      <c r="F41" s="41"/>
      <c r="G41" s="47">
        <f>[3]Chi!M73+[3]Chi!M77</f>
        <v>1026957.0284459998</v>
      </c>
      <c r="H41" s="52"/>
    </row>
    <row r="42" spans="1:8" ht="34" customHeight="1" thickBot="1">
      <c r="A42" s="35" t="s">
        <v>48</v>
      </c>
      <c r="B42" s="46" t="s">
        <v>49</v>
      </c>
      <c r="C42" s="60">
        <f>+'[1]mau 61 Chi quy'!C42</f>
        <v>0</v>
      </c>
      <c r="D42" s="60">
        <f>+'[1]mau 61 Chi quy'!D42</f>
        <v>0</v>
      </c>
      <c r="E42" s="60"/>
      <c r="F42" s="61"/>
      <c r="H42" s="53"/>
    </row>
    <row r="43" spans="1:8" ht="16" thickTop="1"/>
  </sheetData>
  <mergeCells count="7">
    <mergeCell ref="A4:F4"/>
    <mergeCell ref="A5:F5"/>
    <mergeCell ref="A8:A9"/>
    <mergeCell ref="B8:B9"/>
    <mergeCell ref="C8:C9"/>
    <mergeCell ref="D8:D9"/>
    <mergeCell ref="E8:F8"/>
  </mergeCells>
  <printOptions horizontalCentered="1"/>
  <pageMargins left="0" right="0" top="0.5" bottom="0.25" header="0" footer="0"/>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6F428-C5C5-42A0-945C-82FC191F8835}">
  <ds:schemaRefs>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61-CK-NSNN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2024-10-17T00:31:17Z</cp:lastPrinted>
  <dcterms:created xsi:type="dcterms:W3CDTF">2018-08-22T07:49:45Z</dcterms:created>
  <dcterms:modified xsi:type="dcterms:W3CDTF">2024-10-17T01:22:47Z</dcterms:modified>
</cp:coreProperties>
</file>