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47-CK-NSNN" sheetId="132"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6">'Biểu số 47-CK-NSNN'!$A$4:$G$30</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D22" i="132" l="1"/>
  <c r="C22" i="132"/>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R12" i="155" l="1"/>
  <c r="E20" i="155"/>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E22" i="132" l="1"/>
  <c r="P90" i="1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J50" i="159" s="1"/>
  <c r="M50" i="160"/>
  <c r="M50" i="161"/>
  <c r="Q52" i="159"/>
  <c r="J52" i="159" s="1"/>
  <c r="C52" i="159" s="1"/>
  <c r="Q52" i="160"/>
  <c r="J52" i="160" s="1"/>
  <c r="C52" i="160" s="1"/>
  <c r="Q52" i="161"/>
  <c r="J52" i="161" s="1"/>
  <c r="C52" i="161" s="1"/>
  <c r="M48" i="11"/>
  <c r="M41" i="11" s="1"/>
  <c r="N48" i="11"/>
  <c r="N41" i="11" s="1"/>
  <c r="Q48" i="11"/>
  <c r="Q41" i="11" s="1"/>
  <c r="Q48" i="159" l="1"/>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29" i="132"/>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G22" i="132"/>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AV11" i="60" l="1"/>
  <c r="C77" i="60"/>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132"/>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E27" i="132"/>
  <c r="C27" i="132"/>
  <c r="C20" i="132" s="1"/>
  <c r="C27" i="85"/>
  <c r="C20" i="85" s="1"/>
  <c r="P32" i="36"/>
  <c r="P31" i="36" s="1"/>
  <c r="H15" i="8"/>
  <c r="P29" i="36" s="1"/>
  <c r="N15" i="8"/>
  <c r="E14" i="7"/>
  <c r="C34" i="7"/>
  <c r="I28" i="36" l="1"/>
  <c r="P28" i="36"/>
  <c r="AY17" i="18"/>
  <c r="BH17" i="18"/>
  <c r="AQ134" i="18"/>
  <c r="AV133" i="18"/>
  <c r="AY133" i="18" s="1"/>
  <c r="BE133" i="18" s="1"/>
  <c r="BH133" i="18" s="1"/>
  <c r="AR134" i="18"/>
  <c r="D27" i="85"/>
  <c r="D20" i="85" s="1"/>
  <c r="D27" i="132"/>
  <c r="D20" i="132" s="1"/>
  <c r="E20" i="132"/>
  <c r="E20" i="85"/>
  <c r="H16" i="8"/>
  <c r="Q15" i="8"/>
  <c r="AW134" i="18" l="1"/>
  <c r="G27" i="132"/>
  <c r="H14" i="8"/>
  <c r="D26" i="85" s="1"/>
  <c r="D28" i="85" s="1"/>
  <c r="D21" i="85" s="1"/>
  <c r="D19" i="85" s="1"/>
  <c r="G20" i="85"/>
  <c r="G20" i="132"/>
  <c r="G27" i="85"/>
  <c r="K44" i="8"/>
  <c r="AB60" i="36" s="1"/>
  <c r="J44" i="8"/>
  <c r="K40" i="8"/>
  <c r="K34" i="8"/>
  <c r="AB50" i="36" s="1"/>
  <c r="J34" i="8"/>
  <c r="AA50" i="36" s="1"/>
  <c r="Z50" i="36" s="1"/>
  <c r="X50" i="36" s="1"/>
  <c r="AC50" i="36" l="1"/>
  <c r="AD50" i="36"/>
  <c r="S44" i="8"/>
  <c r="AA60" i="36"/>
  <c r="Z60" i="36" s="1"/>
  <c r="X60" i="36" s="1"/>
  <c r="D26" i="132"/>
  <c r="D28" i="132" s="1"/>
  <c r="D21" i="132" s="1"/>
  <c r="D19" i="132"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132"/>
  <c r="C28" i="132" s="1"/>
  <c r="C21" i="132" s="1"/>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C19" i="132"/>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C30" i="132"/>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132"/>
  <c r="C17" i="132" s="1"/>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T9"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132"/>
  <c r="G16" i="132"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132"/>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132"/>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D29" i="132"/>
  <c r="H19" i="114"/>
  <c r="F19" i="114" s="1"/>
  <c r="AB39" i="1"/>
  <c r="C13" i="132"/>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132"/>
  <c r="C12" i="132" s="1"/>
  <c r="C14" i="85"/>
  <c r="C12" i="85" s="1"/>
  <c r="AB59" i="1"/>
  <c r="D15" i="132"/>
  <c r="D15" i="85"/>
  <c r="D16" i="84"/>
  <c r="E8" i="114"/>
  <c r="E12" i="114" s="1"/>
  <c r="C25" i="132"/>
  <c r="C25" i="85"/>
  <c r="D25" i="85"/>
  <c r="D25" i="132"/>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C33" i="132"/>
  <c r="C24" i="132"/>
  <c r="AB17" i="1"/>
  <c r="C11" i="132"/>
  <c r="C10" i="132" s="1"/>
  <c r="C32" i="132" s="1"/>
  <c r="C11" i="85"/>
  <c r="AB41" i="1"/>
  <c r="AB30" i="1"/>
  <c r="D12" i="84"/>
  <c r="F12" i="84" s="1"/>
  <c r="D24" i="132"/>
  <c r="D33" i="132"/>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C34" i="132"/>
  <c r="E11" i="30"/>
  <c r="D17" i="30"/>
  <c r="D14" i="84"/>
  <c r="F14" i="84" s="1"/>
  <c r="D13" i="132"/>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132"/>
  <c r="G13" i="132" s="1"/>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132"/>
  <c r="D30" i="85"/>
  <c r="D10" i="84"/>
  <c r="D11" i="84" s="1"/>
  <c r="D11" i="132"/>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132"/>
  <c r="D12" i="132" s="1"/>
  <c r="D10" i="132"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D18" i="132"/>
  <c r="D17" i="132" s="1"/>
  <c r="D32" i="132" s="1"/>
  <c r="D34" i="132"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E14" i="132"/>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4" i="132"/>
  <c r="E12" i="132"/>
  <c r="G12" i="85"/>
  <c r="C36" i="111"/>
  <c r="C34" i="111" s="1"/>
  <c r="C36" i="117"/>
  <c r="C34" i="117" s="1"/>
  <c r="AK36" i="2"/>
  <c r="P40" i="114" s="1"/>
  <c r="P16" i="114"/>
  <c r="S16" i="114" s="1"/>
  <c r="M15" i="114"/>
  <c r="C36" i="50"/>
  <c r="C34" i="50" s="1"/>
  <c r="C19" i="48"/>
  <c r="M40" i="7"/>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AC34" i="60" l="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G12" i="132"/>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U36" i="41"/>
  <c r="O41" i="8"/>
  <c r="O41" i="7"/>
  <c r="X35" i="41"/>
  <c r="U35" i="41" s="1"/>
  <c r="P40" i="8"/>
  <c r="O40" i="8" s="1"/>
  <c r="S40" i="7"/>
  <c r="AH34" i="60"/>
  <c r="AE34" i="60" s="1"/>
  <c r="R41" i="8"/>
  <c r="P13" i="114"/>
  <c r="O39" i="114"/>
  <c r="AI36" i="19"/>
  <c r="Y10" i="20"/>
  <c r="P32" i="61"/>
  <c r="O31" i="61"/>
  <c r="S40" i="42"/>
  <c r="S39" i="42" s="1"/>
  <c r="P39" i="42"/>
  <c r="O40" i="42"/>
  <c r="R40" i="42" s="1"/>
  <c r="R39" i="42" s="1"/>
  <c r="O40" i="7"/>
  <c r="G13" i="39"/>
  <c r="F31" i="39"/>
  <c r="L39" i="42"/>
  <c r="Q32" i="61"/>
  <c r="Q31" i="61" s="1"/>
  <c r="AO38" i="19"/>
  <c r="G32" i="39"/>
  <c r="G31" i="39" s="1"/>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U10" i="153" s="1"/>
  <c r="W10" i="162"/>
  <c r="W19" i="153"/>
  <c r="U19" i="153" s="1"/>
  <c r="Q19" i="153" s="1"/>
  <c r="W19" i="162"/>
  <c r="U19" i="162" s="1"/>
  <c r="Q19" i="162" s="1"/>
  <c r="H35" i="157"/>
  <c r="AB35" i="36"/>
  <c r="AL33" i="16"/>
  <c r="AO33" i="16" s="1"/>
  <c r="D14" i="53"/>
  <c r="D6" i="53"/>
  <c r="E29" i="132"/>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E15" i="132"/>
  <c r="G15" i="132" s="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E28" i="132" s="1"/>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E21" i="132"/>
  <c r="G28" i="132"/>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E19" i="132"/>
  <c r="G21" i="132"/>
  <c r="AE28" i="36" l="1"/>
  <c r="AF28" i="36"/>
  <c r="AC28" i="36"/>
  <c r="AD28" i="36"/>
  <c r="X37" i="36"/>
  <c r="M44" i="114"/>
  <c r="L44" i="114" s="1"/>
  <c r="L13" i="114"/>
  <c r="T15" i="114"/>
  <c r="Q13" i="114"/>
  <c r="O15" i="114"/>
  <c r="R15" i="114" s="1"/>
  <c r="I44" i="114"/>
  <c r="AC61" i="36"/>
  <c r="AD61" i="36"/>
  <c r="AE61" i="36"/>
  <c r="AF61" i="36"/>
  <c r="G19" i="132"/>
  <c r="M45" i="8"/>
  <c r="L45" i="8" s="1"/>
  <c r="L14" i="8"/>
  <c r="I45" i="8"/>
  <c r="G19" i="85"/>
  <c r="E26" i="132"/>
  <c r="G26" i="132" s="1"/>
  <c r="G26" i="85"/>
  <c r="Q14" i="8"/>
  <c r="O16" i="8"/>
  <c r="R16" i="8" s="1"/>
  <c r="T13" i="114" l="1"/>
  <c r="P44" i="114"/>
  <c r="O44" i="114" s="1"/>
  <c r="O13" i="114"/>
  <c r="R13" i="114" s="1"/>
  <c r="R44" i="114"/>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U15" i="153" s="1"/>
  <c r="W15" i="162"/>
  <c r="W22"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132"/>
  <c r="G30" i="132" s="1"/>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I8" i="1"/>
  <c r="G33" i="157" s="1"/>
  <c r="AO9" i="1"/>
  <c r="AN10" i="1"/>
  <c r="AN8" i="1"/>
  <c r="AC124" i="2" s="1"/>
  <c r="AH41" i="1"/>
  <c r="H45" i="170" s="1"/>
  <c r="S10" i="40"/>
  <c r="S8" i="40"/>
  <c r="AJ8" i="1"/>
  <c r="Z20" i="36" l="1"/>
  <c r="Z8" i="36" s="1"/>
  <c r="AA8" i="36"/>
  <c r="J45" i="170"/>
  <c r="H11" i="170"/>
  <c r="H33" i="157"/>
  <c r="H32" i="157" s="1"/>
  <c r="H55" i="157" s="1"/>
  <c r="E25" i="132"/>
  <c r="E24" i="132"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G24" i="132"/>
  <c r="G25" i="132"/>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E11" i="132"/>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G11" i="132"/>
  <c r="E10" i="132"/>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G10" i="13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T126" i="11" l="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D111" i="159" s="1"/>
  <c r="E111" i="161"/>
  <c r="E111" i="160"/>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J17" i="132"/>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132"/>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E17" i="132"/>
  <c r="K17" i="132" s="1"/>
  <c r="G18" i="132"/>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G17" i="132"/>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<sst xmlns="http://schemas.openxmlformats.org/spreadsheetml/2006/main" count="12314" uniqueCount="3709">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</sst>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18">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9" fontId="30" fillId="0" borderId="5" xfId="2" applyFont="1" applyFill="1" applyBorder="1" applyAlignment="1">
      <alignment vertical="center"/>
    </xf>
    <xf numFmtId="9" fontId="12" fillId="0" borderId="5" xfId="2" applyFont="1" applyFill="1" applyBorder="1" applyAlignment="1">
      <alignment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0" fontId="12" fillId="0" borderId="0" xfId="0" applyFont="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3" fontId="12" fillId="0" borderId="0" xfId="0" applyNumberFormat="1" applyFont="1" applyAlignment="1">
      <alignment horizontal="right" vertical="center"/>
    </xf>
    <xf numFmtId="9" fontId="12" fillId="0" borderId="5" xfId="2" applyFont="1" applyFill="1" applyBorder="1" applyAlignment="1">
      <alignment horizontal="righ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3" fontId="12" fillId="0" borderId="0" xfId="0" applyNumberFormat="1" applyFont="1" applyAlignment="1">
      <alignment horizontal="right" vertical="center" wrapText="1"/>
    </xf>
    <xf numFmtId="9" fontId="12" fillId="0" borderId="5" xfId="2" applyFont="1" applyFill="1" applyBorder="1" applyAlignment="1">
      <alignment horizontal="right" vertical="center" wrapText="1"/>
    </xf>
    <xf numFmtId="3" fontId="30" fillId="0" borderId="0" xfId="0" applyNumberFormat="1" applyFont="1" applyAlignment="1">
      <alignment horizontal="right" vertical="center"/>
    </xf>
    <xf numFmtId="9" fontId="30" fillId="0" borderId="5" xfId="2" applyFont="1" applyFill="1" applyBorder="1" applyAlignment="1">
      <alignment horizontal="right" vertical="center"/>
    </xf>
    <xf numFmtId="0" fontId="34" fillId="0" borderId="0" xfId="0" applyFont="1" applyAlignment="1">
      <alignment vertical="center"/>
    </xf>
    <xf numFmtId="9" fontId="34" fillId="0" borderId="9" xfId="2" applyFont="1" applyFill="1" applyBorder="1" applyAlignment="1">
      <alignment vertical="center"/>
    </xf>
    <xf numFmtId="0" fontId="34" fillId="0" borderId="0" xfId="0" applyFont="1"/>
    <xf numFmtId="9" fontId="12" fillId="0" borderId="8" xfId="2" applyFont="1" applyFill="1" applyBorder="1" applyAlignment="1">
      <alignment vertical="center"/>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7" fillId="0" borderId="0" xfId="0" applyFont="1" applyAlignment="1">
      <alignment horizontal="center" vertical="center" wrapText="1"/>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 xfId="0" applyFont="1" applyBorder="1" applyAlignment="1">
      <alignment horizontal="center" vertical="center"/>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6" fillId="0" borderId="0" xfId="0" applyFont="1" applyAlignment="1">
      <alignment shrinkToFit="1"/>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204" t="s">
        <v>685</v>
      </c>
      <c r="B2" s="4204"/>
      <c r="C2" s="4204"/>
      <c r="D2" s="4204"/>
      <c r="E2" s="4204"/>
      <c r="F2" s="4204"/>
      <c r="G2" s="4204"/>
      <c r="H2" s="4204"/>
      <c r="I2" s="4204"/>
      <c r="J2" s="4204"/>
    </row>
    <row r="3" spans="1:100">
      <c r="A3" s="210"/>
      <c r="B3" s="210"/>
      <c r="C3" s="210"/>
      <c r="D3" s="210"/>
      <c r="E3" s="210"/>
      <c r="F3" s="210"/>
      <c r="G3" s="210"/>
      <c r="H3" s="210"/>
      <c r="I3" s="210"/>
      <c r="J3" s="210"/>
    </row>
    <row r="4" spans="1:100" ht="18" customHeight="1">
      <c r="A4" s="4205" t="s">
        <v>244</v>
      </c>
      <c r="B4" s="4203" t="s">
        <v>640</v>
      </c>
      <c r="C4" s="4203" t="s">
        <v>686</v>
      </c>
      <c r="D4" s="4203" t="s">
        <v>687</v>
      </c>
      <c r="E4" s="4203"/>
      <c r="F4" s="4203" t="s">
        <v>368</v>
      </c>
      <c r="G4" s="4203"/>
      <c r="H4" s="4206" t="s">
        <v>568</v>
      </c>
      <c r="I4" s="4207"/>
      <c r="J4" s="4203" t="s">
        <v>688</v>
      </c>
      <c r="K4" s="4203" t="s">
        <v>689</v>
      </c>
      <c r="L4" s="4203" t="s">
        <v>688</v>
      </c>
      <c r="M4" s="4203" t="s">
        <v>689</v>
      </c>
      <c r="N4" s="4203" t="s">
        <v>690</v>
      </c>
    </row>
    <row r="5" spans="1:100" ht="27.15" customHeight="1">
      <c r="A5" s="4205"/>
      <c r="B5" s="4203"/>
      <c r="C5" s="4203"/>
      <c r="D5" s="1320" t="s">
        <v>691</v>
      </c>
      <c r="E5" s="1320" t="s">
        <v>692</v>
      </c>
      <c r="F5" s="1320" t="s">
        <v>691</v>
      </c>
      <c r="G5" s="1320" t="s">
        <v>692</v>
      </c>
      <c r="H5" s="1320" t="s">
        <v>691</v>
      </c>
      <c r="I5" s="1320" t="s">
        <v>650</v>
      </c>
      <c r="J5" s="4203"/>
      <c r="K5" s="4203"/>
      <c r="L5" s="4203"/>
      <c r="M5" s="4203"/>
      <c r="N5" s="4203"/>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204" t="s">
        <v>1948</v>
      </c>
      <c r="B2" s="4204"/>
      <c r="C2" s="4204"/>
      <c r="D2" s="4204"/>
      <c r="E2" s="4204"/>
      <c r="F2" s="4204"/>
      <c r="G2" s="4204"/>
      <c r="H2" s="4204"/>
      <c r="I2" s="4204"/>
      <c r="J2" s="4204"/>
      <c r="K2" s="4204"/>
      <c r="L2" s="4204"/>
      <c r="M2" s="4204"/>
      <c r="N2" s="4204"/>
      <c r="O2" s="4204"/>
      <c r="P2" s="4204"/>
      <c r="Q2" s="4204"/>
      <c r="R2" s="4204"/>
      <c r="S2" s="4204"/>
      <c r="T2" s="4204"/>
      <c r="U2" s="4204"/>
    </row>
    <row r="3" spans="1:21">
      <c r="A3" s="210"/>
      <c r="B3" s="210"/>
      <c r="C3" s="210"/>
      <c r="D3" s="210"/>
      <c r="E3" s="210"/>
      <c r="F3" s="210"/>
      <c r="G3" s="210"/>
      <c r="H3" s="210"/>
      <c r="I3" s="210"/>
      <c r="J3" s="210"/>
      <c r="K3" s="210"/>
      <c r="L3" s="210"/>
      <c r="M3" s="210"/>
      <c r="N3" s="210"/>
      <c r="U3" s="2146" t="s">
        <v>779</v>
      </c>
    </row>
    <row r="4" spans="1:21" ht="17.25" customHeight="1">
      <c r="A4" s="4293" t="s">
        <v>244</v>
      </c>
      <c r="B4" s="4294" t="s">
        <v>780</v>
      </c>
      <c r="C4" s="4294" t="s">
        <v>781</v>
      </c>
      <c r="D4" s="4294" t="s">
        <v>782</v>
      </c>
      <c r="E4" s="4294"/>
      <c r="F4" s="4294"/>
      <c r="G4" s="4294"/>
      <c r="H4" s="4294"/>
      <c r="I4" s="4294" t="s">
        <v>1949</v>
      </c>
      <c r="J4" s="4294" t="s">
        <v>1699</v>
      </c>
      <c r="K4" s="4294"/>
      <c r="L4" s="4294"/>
      <c r="M4" s="4294"/>
      <c r="N4" s="4294"/>
      <c r="O4" s="4294" t="s">
        <v>783</v>
      </c>
      <c r="P4" s="4294" t="s">
        <v>1526</v>
      </c>
      <c r="Q4" s="4294"/>
      <c r="R4" s="4294"/>
      <c r="S4" s="4294"/>
      <c r="T4" s="4294"/>
      <c r="U4" s="4294" t="s">
        <v>1950</v>
      </c>
    </row>
    <row r="5" spans="1:21" ht="71.25" customHeight="1">
      <c r="A5" s="4293"/>
      <c r="B5" s="4294"/>
      <c r="C5" s="4294"/>
      <c r="D5" s="4295" t="s">
        <v>784</v>
      </c>
      <c r="E5" s="4295"/>
      <c r="F5" s="4295" t="s">
        <v>785</v>
      </c>
      <c r="G5" s="4295"/>
      <c r="H5" s="4295" t="s">
        <v>1951</v>
      </c>
      <c r="I5" s="4294"/>
      <c r="J5" s="4295" t="s">
        <v>784</v>
      </c>
      <c r="K5" s="4295"/>
      <c r="L5" s="4295" t="s">
        <v>785</v>
      </c>
      <c r="M5" s="4295"/>
      <c r="N5" s="4295" t="s">
        <v>1951</v>
      </c>
      <c r="O5" s="4294"/>
      <c r="P5" s="4295" t="s">
        <v>784</v>
      </c>
      <c r="Q5" s="4295"/>
      <c r="R5" s="4296" t="s">
        <v>785</v>
      </c>
      <c r="S5" s="4297"/>
      <c r="T5" s="4295" t="s">
        <v>786</v>
      </c>
      <c r="U5" s="4294"/>
    </row>
    <row r="6" spans="1:21" ht="105" customHeight="1">
      <c r="A6" s="4293"/>
      <c r="B6" s="4294"/>
      <c r="C6" s="4294"/>
      <c r="D6" s="2147" t="s">
        <v>4</v>
      </c>
      <c r="E6" s="2147" t="s">
        <v>787</v>
      </c>
      <c r="F6" s="2147" t="s">
        <v>4</v>
      </c>
      <c r="G6" s="2147" t="s">
        <v>787</v>
      </c>
      <c r="H6" s="4295"/>
      <c r="I6" s="4294"/>
      <c r="J6" s="2147" t="s">
        <v>4</v>
      </c>
      <c r="K6" s="2147" t="s">
        <v>787</v>
      </c>
      <c r="L6" s="2147" t="s">
        <v>4</v>
      </c>
      <c r="M6" s="2147" t="s">
        <v>787</v>
      </c>
      <c r="N6" s="4295"/>
      <c r="O6" s="4294"/>
      <c r="P6" s="2147" t="s">
        <v>4</v>
      </c>
      <c r="Q6" s="2147" t="s">
        <v>787</v>
      </c>
      <c r="R6" s="2147" t="s">
        <v>4</v>
      </c>
      <c r="S6" s="2147" t="s">
        <v>787</v>
      </c>
      <c r="T6" s="4295"/>
      <c r="U6" s="4294"/>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88" t="s">
        <v>2395</v>
      </c>
      <c r="B1" s="4488"/>
      <c r="C1" s="4488"/>
      <c r="D1" s="4488"/>
      <c r="E1" s="4488"/>
      <c r="F1" s="4488"/>
    </row>
    <row r="2" spans="1:7" s="2" customFormat="1" ht="15.6" customHeight="1">
      <c r="A2" s="4505" t="str">
        <f>'Phụ lục 4-KQPB'!A2:E2</f>
        <v>(Kèm theo Báo cáo số            /BC-UBND ngày      /12/2023 của Ủy ban nhân dân tỉnh Đồng Tháp)</v>
      </c>
      <c r="B2" s="4495"/>
      <c r="C2" s="4495"/>
      <c r="D2" s="4495"/>
      <c r="E2" s="4495"/>
      <c r="F2" s="4495"/>
    </row>
    <row r="3" spans="1:7">
      <c r="B3" s="4740"/>
      <c r="C3" s="4740"/>
      <c r="D3" s="4740"/>
      <c r="E3" s="4740"/>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800" t="str">
        <f>'Phụ lục 2-HĐND'!B20</f>
        <v>Chi đầu tư xây dựng cơ bản</v>
      </c>
      <c r="C8" s="4800"/>
      <c r="D8" s="4800"/>
      <c r="E8" s="55">
        <f>'Phụ lục số 2'!X10</f>
        <v>1143186.4089698761</v>
      </c>
      <c r="F8" s="37" t="s">
        <v>710</v>
      </c>
    </row>
    <row r="9" spans="1:7" s="2" customFormat="1">
      <c r="A9" s="20">
        <v>2</v>
      </c>
      <c r="B9" s="4800" t="str">
        <f>'Phụ lục 2-HĐND'!B21</f>
        <v>Chi đầu tư từ nguồn thu tiền sử dụng đất</v>
      </c>
      <c r="C9" s="4800"/>
      <c r="D9" s="4800"/>
      <c r="E9" s="55">
        <f>'Phụ lục số 2'!X11</f>
        <v>1770000</v>
      </c>
      <c r="F9" s="37" t="s">
        <v>710</v>
      </c>
    </row>
    <row r="10" spans="1:7" s="2" customFormat="1">
      <c r="A10" s="20">
        <v>3</v>
      </c>
      <c r="B10" s="4800" t="str">
        <f>'Phụ lục 2-HĐND'!B22</f>
        <v>Chi đầu tư từ nguồn thu xổ số kiến thiết</v>
      </c>
      <c r="C10" s="4800"/>
      <c r="D10" s="4800"/>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801" t="str">
        <f>'Phụ lục 2-HĐND'!B23</f>
        <v>Chi đầu tư từ nguồn thu cổ phần hóa, thoái vốn doanh nghiệp nhà nước địa phương quản lý;…</v>
      </c>
      <c r="C14" s="4801"/>
      <c r="D14" s="4801"/>
      <c r="E14" s="151">
        <f>'Phụ lục số 2'!AA13</f>
        <v>0</v>
      </c>
      <c r="F14" s="154" t="s">
        <v>710</v>
      </c>
      <c r="G14" s="2352"/>
    </row>
    <row r="15" spans="1:7" s="2351" customFormat="1">
      <c r="A15" s="152">
        <v>5</v>
      </c>
      <c r="B15" s="4801" t="str">
        <f>'Phụ lục 2-HĐND'!B24</f>
        <v>Chi đầu tư phát triển khác (Ủy thác qua NH Chính sách xã hội chi nhánh tỉnh Đồng Tháp)</v>
      </c>
      <c r="C15" s="4801"/>
      <c r="D15" s="4801"/>
      <c r="E15" s="151">
        <f>'Phụ lục số 2'!AA14</f>
        <v>60000</v>
      </c>
      <c r="F15" s="154" t="s">
        <v>710</v>
      </c>
      <c r="G15" s="2352"/>
    </row>
    <row r="16" spans="1:7" s="2" customFormat="1" ht="17.399999999999999">
      <c r="A16" s="3796" t="s">
        <v>22</v>
      </c>
      <c r="B16" s="48" t="s">
        <v>2790</v>
      </c>
      <c r="F16" s="2354"/>
    </row>
    <row r="17" spans="1:9" ht="18.600000000000001" thickBot="1">
      <c r="E17" s="4554" t="s">
        <v>64</v>
      </c>
      <c r="F17" s="4554"/>
    </row>
    <row r="18" spans="1:9" s="2" customFormat="1" thickTop="1">
      <c r="A18" s="4744" t="s">
        <v>288</v>
      </c>
      <c r="B18" s="4509" t="s">
        <v>640</v>
      </c>
      <c r="C18" s="4509" t="s">
        <v>2403</v>
      </c>
      <c r="D18" s="4509" t="s">
        <v>1526</v>
      </c>
      <c r="E18" s="4509"/>
      <c r="F18" s="4510" t="s">
        <v>395</v>
      </c>
    </row>
    <row r="19" spans="1:9" s="2" customFormat="1" ht="34.799999999999997">
      <c r="A19" s="4745"/>
      <c r="B19" s="4331"/>
      <c r="C19" s="4331"/>
      <c r="D19" s="7" t="s">
        <v>2046</v>
      </c>
      <c r="E19" s="7" t="s">
        <v>2047</v>
      </c>
      <c r="F19" s="4799"/>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39" t="s">
        <v>2348</v>
      </c>
      <c r="B4" s="4338"/>
      <c r="C4" s="4338"/>
    </row>
    <row r="5" spans="1:3">
      <c r="A5" s="4802" t="s">
        <v>2414</v>
      </c>
      <c r="B5" s="4802"/>
      <c r="C5" s="4802"/>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803" t="str">
        <f>'Phụ lục 1-KQPB'!B45:C45</f>
        <v>Ghi chú: (1) Đã bao gồm chi trả nợ gốc các khoản vay của ngân sách địa phương từ nguồn bội thu</v>
      </c>
      <c r="C45" s="4803"/>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88" t="s">
        <v>2351</v>
      </c>
      <c r="B4" s="4204"/>
      <c r="C4" s="4204"/>
    </row>
    <row r="5" spans="1:4">
      <c r="A5" s="4495" t="str">
        <f>'Phụ lục 1-CKNS'!A5:C5</f>
        <v>(Kèm theo Quyết định số       /QĐ-UBND-HC ngày     /12/2023 của Ủy ban nhân dân tỉnh Đồng Tháp)</v>
      </c>
      <c r="B5" s="4495"/>
      <c r="C5" s="4495"/>
    </row>
    <row r="6" spans="1:4">
      <c r="A6" s="2207"/>
      <c r="B6" s="2207"/>
      <c r="C6" s="2207"/>
    </row>
    <row r="7" spans="1:4" ht="18.600000000000001" thickBot="1">
      <c r="B7" s="4506" t="s">
        <v>64</v>
      </c>
      <c r="C7" s="4506"/>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51" t="s">
        <v>2353</v>
      </c>
      <c r="B4" s="4751"/>
      <c r="C4" s="4751"/>
    </row>
    <row r="5" spans="1:3" s="2229" customFormat="1">
      <c r="A5" s="4750" t="str">
        <f>'Phụ lục 2-CKNS'!A5:C5</f>
        <v>(Kèm theo Quyết định số       /QĐ-UBND-HC ngày     /12/2023 của Ủy ban nhân dân tỉnh Đồng Tháp)</v>
      </c>
      <c r="B5" s="4750"/>
      <c r="C5" s="4750"/>
    </row>
    <row r="6" spans="1:3" s="2229" customFormat="1">
      <c r="A6" s="2232"/>
      <c r="B6" s="2232"/>
      <c r="C6" s="2232"/>
    </row>
    <row r="7" spans="1:3" s="2229" customFormat="1" thickBot="1">
      <c r="A7" s="2233"/>
      <c r="B7" s="4804" t="s">
        <v>64</v>
      </c>
      <c r="C7" s="4804"/>
    </row>
    <row r="8" spans="1:3" s="2234" customFormat="1" thickTop="1">
      <c r="A8" s="4744" t="s">
        <v>1370</v>
      </c>
      <c r="B8" s="4746" t="s">
        <v>52</v>
      </c>
      <c r="C8" s="4748" t="s">
        <v>1700</v>
      </c>
    </row>
    <row r="9" spans="1:3" s="2234" customFormat="1" ht="42" customHeight="1">
      <c r="A9" s="4745"/>
      <c r="B9" s="4747"/>
      <c r="C9" s="4749"/>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81" t="s">
        <v>1368</v>
      </c>
      <c r="C1" s="4581"/>
      <c r="D1" s="4581"/>
    </row>
    <row r="2" spans="1:5" s="2" customFormat="1" ht="17.399999999999999" hidden="1">
      <c r="B2" s="4581" t="s">
        <v>1369</v>
      </c>
      <c r="C2" s="4581"/>
      <c r="D2" s="4581"/>
    </row>
    <row r="3" spans="1:5" s="2" customFormat="1" ht="17.399999999999999" hidden="1">
      <c r="B3" s="38"/>
      <c r="C3" s="4312"/>
      <c r="D3" s="4312"/>
      <c r="E3" s="4312"/>
    </row>
    <row r="4" spans="1:5" s="2" customFormat="1" ht="17.399999999999999">
      <c r="A4" s="4329" t="s">
        <v>2355</v>
      </c>
      <c r="B4" s="4312"/>
      <c r="C4" s="4312"/>
      <c r="D4" s="4312"/>
      <c r="E4" s="4312"/>
    </row>
    <row r="5" spans="1:5" s="2" customFormat="1">
      <c r="A5" s="4513" t="str">
        <f>'Phụ lục 3-CKNS'!A5:C5</f>
        <v>(Kèm theo Quyết định số       /QĐ-UBND-HC ngày     /12/2023 của Ủy ban nhân dân tỉnh Đồng Tháp)</v>
      </c>
      <c r="B5" s="4584"/>
      <c r="C5" s="4584"/>
      <c r="D5" s="4584"/>
      <c r="E5" s="4584"/>
    </row>
    <row r="6" spans="1:5" s="2" customFormat="1" ht="17.399999999999999">
      <c r="A6" s="2206"/>
      <c r="B6" s="38"/>
      <c r="C6" s="38"/>
      <c r="D6" s="38"/>
      <c r="E6" s="38"/>
    </row>
    <row r="7" spans="1:5" ht="18.600000000000001" thickBot="1">
      <c r="B7" s="4506" t="s">
        <v>64</v>
      </c>
      <c r="C7" s="4506"/>
      <c r="D7" s="4506"/>
      <c r="E7" s="4506"/>
    </row>
    <row r="8" spans="1:5" s="2" customFormat="1" thickTop="1">
      <c r="A8" s="4744" t="s">
        <v>1370</v>
      </c>
      <c r="B8" s="4492" t="s">
        <v>791</v>
      </c>
      <c r="C8" s="4663" t="s">
        <v>1700</v>
      </c>
      <c r="D8" s="4663"/>
      <c r="E8" s="4664"/>
    </row>
    <row r="9" spans="1:5" s="2" customFormat="1" ht="17.399999999999999">
      <c r="A9" s="4753"/>
      <c r="B9" s="4493"/>
      <c r="C9" s="4493" t="s">
        <v>4</v>
      </c>
      <c r="D9" s="4375" t="s">
        <v>1409</v>
      </c>
      <c r="E9" s="4754"/>
    </row>
    <row r="10" spans="1:5" s="70" customFormat="1" ht="78.75" customHeight="1">
      <c r="A10" s="4753"/>
      <c r="B10" s="4493"/>
      <c r="C10" s="4493"/>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12" t="s">
        <v>2389</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c r="Y1" s="4312"/>
      <c r="Z1" s="4312"/>
      <c r="AA1" s="4312"/>
      <c r="AB1" s="4312"/>
      <c r="AC1" s="4312"/>
      <c r="AD1" s="4312"/>
      <c r="AE1" s="4312"/>
    </row>
    <row r="2" spans="1:31">
      <c r="A2" s="4553" t="str">
        <f>'Phụ lục 4-CKNS'!A5:E5</f>
        <v>(Kèm theo Quyết định số       /QĐ-UBND-HC ngày     /12/2023 của Ủy ban nhân dân tỉnh Đồng Tháp)</v>
      </c>
      <c r="B2" s="4553"/>
      <c r="C2" s="4553"/>
      <c r="D2" s="4553"/>
      <c r="E2" s="4553"/>
      <c r="F2" s="4553"/>
      <c r="G2" s="4553"/>
      <c r="H2" s="4553"/>
      <c r="I2" s="4553"/>
      <c r="J2" s="4553"/>
      <c r="K2" s="4553"/>
      <c r="L2" s="4553"/>
      <c r="M2" s="4553"/>
      <c r="N2" s="4553"/>
      <c r="O2" s="4553"/>
      <c r="P2" s="4553"/>
      <c r="Q2" s="4553"/>
      <c r="R2" s="4553"/>
      <c r="S2" s="4553"/>
      <c r="T2" s="4553"/>
      <c r="U2" s="4553"/>
      <c r="V2" s="4553"/>
      <c r="W2" s="4553"/>
      <c r="X2" s="4553"/>
      <c r="Y2" s="4553"/>
      <c r="Z2" s="4553"/>
      <c r="AA2" s="4553"/>
      <c r="AB2" s="4553"/>
      <c r="AC2" s="4553"/>
      <c r="AD2" s="4553"/>
      <c r="AE2" s="4553"/>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4" t="s">
        <v>64</v>
      </c>
      <c r="AC4" s="4554"/>
      <c r="AD4" s="4554"/>
      <c r="AE4" s="4554"/>
    </row>
    <row r="5" spans="1:31" s="2" customFormat="1" thickTop="1">
      <c r="A5" s="4555" t="s">
        <v>288</v>
      </c>
      <c r="B5" s="4558" t="s">
        <v>1346</v>
      </c>
      <c r="C5" s="4560" t="s">
        <v>176</v>
      </c>
      <c r="D5" s="4561"/>
      <c r="E5" s="4561"/>
      <c r="F5" s="4561"/>
      <c r="G5" s="4561"/>
      <c r="H5" s="4561"/>
      <c r="I5" s="4561"/>
      <c r="J5" s="4561"/>
      <c r="K5" s="4561"/>
      <c r="L5" s="4561"/>
      <c r="M5" s="4561"/>
      <c r="N5" s="4561"/>
      <c r="O5" s="4561"/>
      <c r="P5" s="4561"/>
      <c r="Q5" s="4561"/>
      <c r="R5" s="4561"/>
      <c r="S5" s="4561"/>
      <c r="T5" s="4561"/>
      <c r="U5" s="4561"/>
      <c r="V5" s="4561"/>
      <c r="W5" s="4561"/>
      <c r="X5" s="4561"/>
      <c r="Y5" s="4561"/>
      <c r="Z5" s="4561"/>
      <c r="AA5" s="4561"/>
      <c r="AB5" s="4561"/>
      <c r="AC5" s="4561"/>
      <c r="AD5" s="4562"/>
      <c r="AE5" s="4563" t="s">
        <v>1512</v>
      </c>
    </row>
    <row r="6" spans="1:31" s="2" customFormat="1" ht="17.399999999999999" customHeight="1">
      <c r="A6" s="4556"/>
      <c r="B6" s="4559"/>
      <c r="C6" s="4373" t="s">
        <v>1421</v>
      </c>
      <c r="D6" s="4437" t="s">
        <v>1511</v>
      </c>
      <c r="E6" s="4438"/>
      <c r="F6" s="4438"/>
      <c r="G6" s="4438"/>
      <c r="H6" s="4438"/>
      <c r="I6" s="4439"/>
      <c r="J6" s="4479" t="s">
        <v>1430</v>
      </c>
      <c r="K6" s="4480"/>
      <c r="L6" s="4480"/>
      <c r="M6" s="4480"/>
      <c r="N6" s="4480"/>
      <c r="O6" s="4480"/>
      <c r="P6" s="4480"/>
      <c r="Q6" s="4480"/>
      <c r="R6" s="4480"/>
      <c r="S6" s="4480"/>
      <c r="T6" s="4480"/>
      <c r="U6" s="4480"/>
      <c r="V6" s="4481"/>
      <c r="W6" s="4373" t="s">
        <v>60</v>
      </c>
      <c r="X6" s="4373" t="s">
        <v>1513</v>
      </c>
      <c r="Y6" s="129"/>
      <c r="Z6" s="4373" t="s">
        <v>2612</v>
      </c>
      <c r="AA6" s="4373" t="str">
        <f>'Phụ lục số 4'!AA6:AA8</f>
        <v>Chi trả lãi vay</v>
      </c>
      <c r="AB6" s="4373" t="s">
        <v>1427</v>
      </c>
      <c r="AC6" s="4566" t="s">
        <v>309</v>
      </c>
      <c r="AD6" s="4567"/>
      <c r="AE6" s="4564"/>
    </row>
    <row r="7" spans="1:31" s="2" customFormat="1" ht="15.6" customHeight="1">
      <c r="A7" s="4556"/>
      <c r="B7" s="4559"/>
      <c r="C7" s="4559"/>
      <c r="D7" s="4373" t="s">
        <v>1507</v>
      </c>
      <c r="E7" s="4569" t="s">
        <v>309</v>
      </c>
      <c r="F7" s="4570"/>
      <c r="G7" s="4570"/>
      <c r="H7" s="4570"/>
      <c r="I7" s="4571"/>
      <c r="J7" s="4373" t="s">
        <v>1422</v>
      </c>
      <c r="K7" s="4479" t="s">
        <v>309</v>
      </c>
      <c r="L7" s="4480"/>
      <c r="M7" s="4480"/>
      <c r="N7" s="4480"/>
      <c r="O7" s="4480"/>
      <c r="P7" s="4480"/>
      <c r="Q7" s="4480"/>
      <c r="R7" s="4480"/>
      <c r="S7" s="4480"/>
      <c r="T7" s="4480"/>
      <c r="U7" s="4480"/>
      <c r="V7" s="4481"/>
      <c r="W7" s="4559"/>
      <c r="X7" s="4559"/>
      <c r="Y7" s="129"/>
      <c r="Z7" s="4559"/>
      <c r="AA7" s="4559"/>
      <c r="AB7" s="4559"/>
      <c r="AC7" s="4511"/>
      <c r="AD7" s="4568"/>
      <c r="AE7" s="4564"/>
    </row>
    <row r="8" spans="1:31" s="70" customFormat="1" ht="97.2" customHeight="1">
      <c r="A8" s="4557"/>
      <c r="B8" s="4374"/>
      <c r="C8" s="4374"/>
      <c r="D8" s="4374"/>
      <c r="E8" s="7" t="s">
        <v>1508</v>
      </c>
      <c r="F8" s="7" t="s">
        <v>1509</v>
      </c>
      <c r="G8" s="7" t="s">
        <v>1378</v>
      </c>
      <c r="H8" s="7" t="s">
        <v>1510</v>
      </c>
      <c r="I8" s="3140" t="str">
        <f>'Phụ lục số 4'!I8</f>
        <v>Chi đầu tư phát triển khác (Ủy thác qua NH Chính sách xã hội chi nhánh tỉnh Đồng Tháp)</v>
      </c>
      <c r="J8" s="4374"/>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4"/>
      <c r="X8" s="4374"/>
      <c r="Y8" s="7"/>
      <c r="Z8" s="4374"/>
      <c r="AA8" s="4374"/>
      <c r="AB8" s="4374"/>
      <c r="AC8" s="7" t="s">
        <v>1428</v>
      </c>
      <c r="AD8" s="3001" t="s">
        <v>1429</v>
      </c>
      <c r="AE8" s="4565"/>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88" t="s">
        <v>2386</v>
      </c>
      <c r="B1" s="4495"/>
      <c r="C1" s="4495"/>
      <c r="D1" s="4495"/>
      <c r="E1" s="4495"/>
    </row>
    <row r="2" spans="1:5">
      <c r="A2" s="4505" t="str">
        <f>'Phụ lục 5-CKNS'!A2:AE2</f>
        <v>(Kèm theo Quyết định số       /QĐ-UBND-HC ngày     /12/2023 của Ủy ban nhân dân tỉnh Đồng Tháp)</v>
      </c>
      <c r="B2" s="4495"/>
      <c r="C2" s="4495"/>
      <c r="D2" s="4495"/>
      <c r="E2" s="4495"/>
    </row>
    <row r="3" spans="1:5">
      <c r="A3" s="70"/>
      <c r="B3" s="2207"/>
      <c r="C3" s="2207"/>
      <c r="D3" s="2207"/>
      <c r="E3" s="2207"/>
    </row>
    <row r="4" spans="1:5" ht="18.600000000000001" thickBot="1">
      <c r="B4" s="4506" t="s">
        <v>64</v>
      </c>
      <c r="C4" s="4506"/>
      <c r="D4" s="4506"/>
      <c r="E4" s="4506"/>
    </row>
    <row r="5" spans="1:5" s="70" customFormat="1" thickTop="1">
      <c r="A5" s="4744" t="s">
        <v>244</v>
      </c>
      <c r="B5" s="4509" t="s">
        <v>326</v>
      </c>
      <c r="C5" s="4509" t="s">
        <v>1700</v>
      </c>
      <c r="D5" s="4509" t="s">
        <v>327</v>
      </c>
      <c r="E5" s="4510"/>
    </row>
    <row r="6" spans="1:5" s="70" customFormat="1" ht="52.2">
      <c r="A6" s="4745"/>
      <c r="B6" s="4331"/>
      <c r="C6" s="4331"/>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39" t="s">
        <v>2373</v>
      </c>
      <c r="B1" s="4339"/>
      <c r="C1" s="4339"/>
      <c r="D1" s="4339"/>
      <c r="E1" s="4339"/>
      <c r="F1" s="4339"/>
      <c r="G1" s="4339"/>
      <c r="H1" s="4339"/>
      <c r="I1" s="4339"/>
      <c r="J1" s="4339"/>
      <c r="K1" s="4339"/>
      <c r="L1" s="4339"/>
      <c r="M1" s="4339"/>
      <c r="N1" s="4339"/>
      <c r="O1" s="4339"/>
      <c r="P1" s="4339"/>
      <c r="Q1" s="4339"/>
      <c r="R1" s="4339"/>
      <c r="S1" s="4339"/>
      <c r="T1" s="4339"/>
      <c r="U1" s="4339"/>
      <c r="V1" s="4339"/>
      <c r="W1" s="4339"/>
      <c r="X1" s="4339"/>
      <c r="Y1" s="4339"/>
    </row>
    <row r="2" spans="1:25" ht="18" customHeight="1">
      <c r="A2" s="4517" t="str">
        <f>'Phụ lục 6-CKNS'!A2:E2</f>
        <v>(Kèm theo Quyết định số       /QĐ-UBND-HC ngày     /12/2023 của Ủy ban nhân dân tỉnh Đồng Tháp)</v>
      </c>
      <c r="B2" s="4517"/>
      <c r="C2" s="4517"/>
      <c r="D2" s="4517"/>
      <c r="E2" s="4517"/>
      <c r="F2" s="4517"/>
      <c r="G2" s="4517"/>
      <c r="H2" s="4517"/>
      <c r="I2" s="4517"/>
      <c r="J2" s="4517"/>
      <c r="K2" s="4517"/>
      <c r="L2" s="4517"/>
      <c r="M2" s="4517"/>
      <c r="N2" s="4517"/>
      <c r="O2" s="4517"/>
      <c r="P2" s="4517"/>
      <c r="Q2" s="4517"/>
      <c r="R2" s="4517"/>
      <c r="S2" s="4517"/>
      <c r="T2" s="4517"/>
      <c r="U2" s="4517"/>
      <c r="V2" s="4517"/>
      <c r="W2" s="4517"/>
      <c r="X2" s="4517"/>
      <c r="Y2" s="4517"/>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19" t="s">
        <v>64</v>
      </c>
      <c r="X4" s="4519"/>
      <c r="Y4" s="4519"/>
    </row>
    <row r="5" spans="1:25" s="1429" customFormat="1" thickTop="1">
      <c r="A5" s="4520" t="s">
        <v>244</v>
      </c>
      <c r="B5" s="4522" t="s">
        <v>305</v>
      </c>
      <c r="C5" s="4522" t="s">
        <v>2377</v>
      </c>
      <c r="D5" s="4523" t="s">
        <v>306</v>
      </c>
      <c r="E5" s="4524"/>
      <c r="F5" s="4524"/>
      <c r="G5" s="4524"/>
      <c r="H5" s="4524"/>
      <c r="I5" s="4524"/>
      <c r="J5" s="4524"/>
      <c r="K5" s="4524"/>
      <c r="L5" s="4524"/>
      <c r="M5" s="4524"/>
      <c r="N5" s="4524"/>
      <c r="O5" s="4524"/>
      <c r="P5" s="4525"/>
      <c r="Q5" s="4522" t="s">
        <v>2378</v>
      </c>
      <c r="R5" s="4494" t="s">
        <v>1419</v>
      </c>
      <c r="S5" s="4494"/>
      <c r="T5" s="4494"/>
      <c r="U5" s="4494"/>
      <c r="V5" s="4494"/>
      <c r="W5" s="4494"/>
      <c r="X5" s="4494"/>
      <c r="Y5" s="4526"/>
    </row>
    <row r="6" spans="1:25" s="1429" customFormat="1" ht="17.399999999999999" customHeight="1">
      <c r="A6" s="4521"/>
      <c r="B6" s="4343"/>
      <c r="C6" s="4343"/>
      <c r="D6" s="4527" t="s">
        <v>307</v>
      </c>
      <c r="E6" s="4343" t="s">
        <v>308</v>
      </c>
      <c r="F6" s="4527" t="s">
        <v>309</v>
      </c>
      <c r="G6" s="4527"/>
      <c r="H6" s="4343" t="s">
        <v>310</v>
      </c>
      <c r="I6" s="4343" t="s">
        <v>309</v>
      </c>
      <c r="J6" s="4343"/>
      <c r="K6" s="4343"/>
      <c r="L6" s="4343"/>
      <c r="M6" s="4343"/>
      <c r="N6" s="4343"/>
      <c r="O6" s="4343"/>
      <c r="P6" s="4527" t="s">
        <v>1702</v>
      </c>
      <c r="Q6" s="4343"/>
      <c r="R6" s="4516" t="s">
        <v>93</v>
      </c>
      <c r="S6" s="4516"/>
      <c r="T6" s="4516"/>
      <c r="U6" s="4516" t="s">
        <v>58</v>
      </c>
      <c r="V6" s="4516"/>
      <c r="W6" s="4516"/>
      <c r="X6" s="4343" t="s">
        <v>87</v>
      </c>
      <c r="Y6" s="4515" t="s">
        <v>302</v>
      </c>
    </row>
    <row r="7" spans="1:25" s="1429" customFormat="1" ht="17.399999999999999">
      <c r="A7" s="4521"/>
      <c r="B7" s="4343"/>
      <c r="C7" s="4343"/>
      <c r="D7" s="4528"/>
      <c r="E7" s="4343"/>
      <c r="F7" s="4529"/>
      <c r="G7" s="4529"/>
      <c r="H7" s="4343"/>
      <c r="I7" s="4343" t="s">
        <v>238</v>
      </c>
      <c r="J7" s="4343" t="s">
        <v>311</v>
      </c>
      <c r="K7" s="4343"/>
      <c r="L7" s="4343"/>
      <c r="M7" s="4343"/>
      <c r="N7" s="4343"/>
      <c r="O7" s="4343"/>
      <c r="P7" s="4528"/>
      <c r="Q7" s="4343"/>
      <c r="R7" s="4343" t="s">
        <v>312</v>
      </c>
      <c r="S7" s="4343" t="s">
        <v>309</v>
      </c>
      <c r="T7" s="4343"/>
      <c r="U7" s="4343" t="s">
        <v>312</v>
      </c>
      <c r="V7" s="4516" t="s">
        <v>309</v>
      </c>
      <c r="W7" s="4516"/>
      <c r="X7" s="4343"/>
      <c r="Y7" s="4515"/>
    </row>
    <row r="8" spans="1:25" s="1429" customFormat="1" ht="339" customHeight="1">
      <c r="A8" s="4521"/>
      <c r="B8" s="4343"/>
      <c r="C8" s="4343"/>
      <c r="D8" s="4529"/>
      <c r="E8" s="4343"/>
      <c r="F8" s="1396" t="s">
        <v>313</v>
      </c>
      <c r="G8" s="1396" t="s">
        <v>314</v>
      </c>
      <c r="H8" s="4343"/>
      <c r="I8" s="4343"/>
      <c r="J8" s="4343"/>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9"/>
      <c r="Q8" s="4343"/>
      <c r="R8" s="4343"/>
      <c r="S8" s="1396" t="s">
        <v>1305</v>
      </c>
      <c r="T8" s="1396" t="s">
        <v>391</v>
      </c>
      <c r="U8" s="4343"/>
      <c r="V8" s="1396" t="s">
        <v>300</v>
      </c>
      <c r="W8" s="1396" t="s">
        <v>301</v>
      </c>
      <c r="X8" s="4343"/>
      <c r="Y8" s="4515"/>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48" t="s">
        <v>2416</v>
      </c>
      <c r="B1" s="4346"/>
      <c r="C1" s="4346"/>
      <c r="D1" s="4346"/>
      <c r="E1" s="4346"/>
      <c r="F1" s="4346"/>
      <c r="G1" s="4346"/>
      <c r="H1" s="4346"/>
      <c r="I1" s="4346"/>
      <c r="J1" s="4346"/>
      <c r="K1" s="4346"/>
      <c r="L1" s="4346"/>
      <c r="M1" s="4346"/>
      <c r="N1" s="4346"/>
      <c r="O1" s="4346"/>
      <c r="P1" s="4346"/>
      <c r="Q1" s="4346"/>
    </row>
    <row r="2" spans="1:17">
      <c r="A2" s="4546" t="str">
        <f>'Phụ lục 7-CKNS'!A2:X2</f>
        <v>(Kèm theo Quyết định số       /QĐ-UBND-HC ngày     /12/2023 của Ủy ban nhân dân tỉnh Đồng Tháp)</v>
      </c>
      <c r="B2" s="4547"/>
      <c r="C2" s="4547"/>
      <c r="D2" s="4547"/>
      <c r="E2" s="4547"/>
      <c r="F2" s="4547"/>
      <c r="G2" s="4547"/>
      <c r="H2" s="4547"/>
      <c r="I2" s="4547"/>
      <c r="J2" s="4547"/>
      <c r="K2" s="4547"/>
      <c r="L2" s="4547"/>
      <c r="M2" s="4547"/>
      <c r="N2" s="4547"/>
      <c r="O2" s="4547"/>
      <c r="P2" s="4547"/>
      <c r="Q2" s="4547"/>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75" t="s">
        <v>2081</v>
      </c>
      <c r="Q4" s="4575"/>
    </row>
    <row r="5" spans="1:17" s="248" customFormat="1">
      <c r="A5" s="4290" t="s">
        <v>1370</v>
      </c>
      <c r="B5" s="4347" t="s">
        <v>2082</v>
      </c>
      <c r="C5" s="4466" t="s">
        <v>2083</v>
      </c>
      <c r="D5" s="4467"/>
      <c r="E5" s="4467"/>
      <c r="F5" s="4467"/>
      <c r="G5" s="4467"/>
      <c r="H5" s="4467"/>
      <c r="I5" s="4467"/>
      <c r="J5" s="4467"/>
      <c r="K5" s="4467"/>
      <c r="L5" s="4467"/>
      <c r="M5" s="4467"/>
      <c r="N5" s="4467"/>
      <c r="O5" s="4467"/>
      <c r="P5" s="4467"/>
      <c r="Q5" s="4468"/>
    </row>
    <row r="6" spans="1:17" s="248" customFormat="1" ht="27" customHeight="1">
      <c r="A6" s="4290"/>
      <c r="B6" s="4347"/>
      <c r="C6" s="4550" t="s">
        <v>352</v>
      </c>
      <c r="D6" s="4551"/>
      <c r="E6" s="4551"/>
      <c r="F6" s="4551"/>
      <c r="G6" s="4552"/>
      <c r="H6" s="4347" t="s">
        <v>2084</v>
      </c>
      <c r="I6" s="4347" t="s">
        <v>97</v>
      </c>
      <c r="J6" s="4347" t="s">
        <v>2085</v>
      </c>
      <c r="K6" s="4805" t="s">
        <v>354</v>
      </c>
      <c r="L6" s="4805" t="s">
        <v>271</v>
      </c>
      <c r="M6" s="4347" t="s">
        <v>2086</v>
      </c>
      <c r="N6" s="4436" t="s">
        <v>2087</v>
      </c>
      <c r="O6" s="4347" t="s">
        <v>2088</v>
      </c>
      <c r="P6" s="4543" t="s">
        <v>2089</v>
      </c>
      <c r="Q6" s="4805" t="s">
        <v>2042</v>
      </c>
    </row>
    <row r="7" spans="1:17" s="256" customFormat="1" ht="99" customHeight="1">
      <c r="A7" s="4290"/>
      <c r="B7" s="4347"/>
      <c r="C7" s="249" t="s">
        <v>2090</v>
      </c>
      <c r="D7" s="249" t="s">
        <v>2091</v>
      </c>
      <c r="E7" s="249" t="s">
        <v>14</v>
      </c>
      <c r="F7" s="249" t="s">
        <v>2092</v>
      </c>
      <c r="G7" s="249" t="s">
        <v>2093</v>
      </c>
      <c r="H7" s="4347"/>
      <c r="I7" s="4347"/>
      <c r="J7" s="4347"/>
      <c r="K7" s="4805"/>
      <c r="L7" s="4805"/>
      <c r="M7" s="4347"/>
      <c r="N7" s="4243"/>
      <c r="O7" s="4347"/>
      <c r="P7" s="4543"/>
      <c r="Q7" s="4805"/>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42"/>
      <c r="N20" s="4542"/>
      <c r="O20" s="4542"/>
      <c r="P20" s="4542"/>
      <c r="Q20" s="245"/>
    </row>
    <row r="21" spans="1:17">
      <c r="A21" s="245"/>
      <c r="B21" s="1160" t="s">
        <v>2649</v>
      </c>
      <c r="C21" s="245"/>
      <c r="D21" s="245"/>
      <c r="E21" s="245"/>
      <c r="F21" s="245"/>
      <c r="G21" s="245"/>
      <c r="H21" s="245"/>
      <c r="I21" s="245"/>
      <c r="J21" s="245"/>
      <c r="K21" s="245"/>
      <c r="L21" s="245"/>
      <c r="M21" s="4346"/>
      <c r="N21" s="4346"/>
      <c r="O21" s="4346"/>
      <c r="P21" s="4346"/>
      <c r="Q21" s="245"/>
    </row>
    <row r="22" spans="1:17">
      <c r="A22" s="245"/>
      <c r="B22" s="1160" t="s">
        <v>2650</v>
      </c>
      <c r="C22" s="245"/>
      <c r="D22" s="245"/>
      <c r="E22" s="245"/>
      <c r="F22" s="245"/>
      <c r="G22" s="245"/>
      <c r="H22" s="245"/>
      <c r="I22" s="245"/>
      <c r="J22" s="245"/>
      <c r="K22" s="245"/>
      <c r="L22" s="245"/>
      <c r="M22" s="4346"/>
      <c r="N22" s="4346"/>
      <c r="O22" s="4346"/>
      <c r="P22" s="4346"/>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45" t="s">
        <v>2102</v>
      </c>
      <c r="C27" s="4545"/>
      <c r="D27" s="4545"/>
      <c r="E27" s="4545"/>
      <c r="F27" s="4545"/>
      <c r="G27" s="4545"/>
      <c r="H27" s="4545"/>
      <c r="I27" s="4545"/>
      <c r="J27" s="4545"/>
      <c r="K27" s="4545"/>
      <c r="L27" s="4545"/>
      <c r="M27" s="4545"/>
      <c r="N27" s="4545"/>
      <c r="O27" s="4545"/>
      <c r="P27" s="4545"/>
      <c r="Q27" s="4545"/>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46" t="s">
        <v>2104</v>
      </c>
      <c r="B1" s="4346"/>
      <c r="C1" s="4346"/>
      <c r="D1" s="4346"/>
      <c r="E1" s="4346"/>
      <c r="F1" s="4346"/>
      <c r="G1" s="4346"/>
    </row>
    <row r="2" spans="1:7">
      <c r="A2" s="4548" t="s">
        <v>2418</v>
      </c>
      <c r="B2" s="4346"/>
      <c r="C2" s="4346"/>
      <c r="D2" s="4346"/>
      <c r="E2" s="4346"/>
      <c r="F2" s="4346"/>
      <c r="G2" s="4346"/>
    </row>
    <row r="3" spans="1:7">
      <c r="A3" s="4546" t="str">
        <f>'Phụ lục 8-CKNS'!A2:Q2</f>
        <v>(Kèm theo Quyết định số       /QĐ-UBND-HC ngày     /12/2023 của Ủy ban nhân dân tỉnh Đồng Tháp)</v>
      </c>
      <c r="B3" s="4547"/>
      <c r="C3" s="4547"/>
      <c r="D3" s="4547"/>
      <c r="E3" s="4547"/>
      <c r="F3" s="4547"/>
      <c r="G3" s="4547"/>
    </row>
    <row r="4" spans="1:7">
      <c r="F4" s="4806" t="s">
        <v>2105</v>
      </c>
      <c r="G4" s="4806"/>
    </row>
    <row r="5" spans="1:7">
      <c r="A5" s="4290" t="s">
        <v>1370</v>
      </c>
      <c r="B5" s="4347" t="s">
        <v>2106</v>
      </c>
      <c r="C5" s="4544"/>
      <c r="D5" s="4544"/>
      <c r="E5" s="4544"/>
      <c r="F5" s="4544"/>
      <c r="G5" s="4544"/>
    </row>
    <row r="6" spans="1:7" s="2137" customFormat="1" ht="62.4">
      <c r="A6" s="4290"/>
      <c r="B6" s="4347"/>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807" t="s">
        <v>2121</v>
      </c>
      <c r="D19" s="4808"/>
      <c r="E19" s="4808"/>
      <c r="F19" s="4809"/>
      <c r="G19" s="2181">
        <v>1</v>
      </c>
    </row>
    <row r="20" spans="1:7">
      <c r="A20" s="2179">
        <v>2</v>
      </c>
      <c r="B20" s="2180" t="s">
        <v>2122</v>
      </c>
      <c r="C20" s="4810"/>
      <c r="D20" s="4811"/>
      <c r="E20" s="4811"/>
      <c r="F20" s="4812"/>
      <c r="G20" s="2181">
        <v>1</v>
      </c>
    </row>
    <row r="21" spans="1:7">
      <c r="A21" s="2182">
        <v>3</v>
      </c>
      <c r="B21" s="2183" t="s">
        <v>2123</v>
      </c>
      <c r="C21" s="4810"/>
      <c r="D21" s="4811"/>
      <c r="E21" s="4811"/>
      <c r="F21" s="4812"/>
      <c r="G21" s="2184">
        <v>1</v>
      </c>
    </row>
    <row r="22" spans="1:7">
      <c r="A22" s="2179">
        <v>4</v>
      </c>
      <c r="B22" s="2180" t="s">
        <v>2124</v>
      </c>
      <c r="C22" s="4810"/>
      <c r="D22" s="4811"/>
      <c r="E22" s="4811"/>
      <c r="F22" s="4812"/>
      <c r="G22" s="2181">
        <v>1</v>
      </c>
    </row>
    <row r="23" spans="1:7">
      <c r="A23" s="2179">
        <v>5</v>
      </c>
      <c r="B23" s="2180" t="s">
        <v>2125</v>
      </c>
      <c r="C23" s="4813"/>
      <c r="D23" s="4814"/>
      <c r="E23" s="4814"/>
      <c r="F23" s="4815"/>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16" t="s">
        <v>2165</v>
      </c>
      <c r="D64" s="4817"/>
      <c r="E64" s="4817"/>
      <c r="F64" s="4817"/>
      <c r="G64" s="2181">
        <v>1</v>
      </c>
    </row>
    <row r="65" spans="1:7">
      <c r="A65" s="2186">
        <v>2</v>
      </c>
      <c r="B65" s="2187" t="s">
        <v>2166</v>
      </c>
      <c r="C65" s="4817"/>
      <c r="D65" s="4817"/>
      <c r="E65" s="4817"/>
      <c r="F65" s="4817"/>
      <c r="G65" s="2181">
        <v>1</v>
      </c>
    </row>
    <row r="66" spans="1:7">
      <c r="A66" s="2186">
        <v>3</v>
      </c>
      <c r="B66" s="2187" t="s">
        <v>2167</v>
      </c>
      <c r="C66" s="4817"/>
      <c r="D66" s="4817"/>
      <c r="E66" s="4817"/>
      <c r="F66" s="4817"/>
      <c r="G66" s="2181">
        <v>1</v>
      </c>
    </row>
    <row r="67" spans="1:7">
      <c r="A67" s="2186">
        <v>4</v>
      </c>
      <c r="B67" s="2187" t="s">
        <v>2168</v>
      </c>
      <c r="C67" s="4817"/>
      <c r="D67" s="4817"/>
      <c r="E67" s="4817"/>
      <c r="F67" s="4817"/>
      <c r="G67" s="2181">
        <v>1</v>
      </c>
    </row>
    <row r="68" spans="1:7">
      <c r="A68" s="2186">
        <v>5</v>
      </c>
      <c r="B68" s="2187" t="s">
        <v>2169</v>
      </c>
      <c r="C68" s="4817"/>
      <c r="D68" s="4817"/>
      <c r="E68" s="4817"/>
      <c r="F68" s="4817"/>
      <c r="G68" s="2181">
        <v>1</v>
      </c>
    </row>
    <row r="69" spans="1:7">
      <c r="A69" s="2186">
        <v>6</v>
      </c>
      <c r="B69" s="2187" t="s">
        <v>2170</v>
      </c>
      <c r="C69" s="4817"/>
      <c r="D69" s="4817"/>
      <c r="E69" s="4817"/>
      <c r="F69" s="4817"/>
      <c r="G69" s="2181">
        <v>1</v>
      </c>
    </row>
    <row r="70" spans="1:7">
      <c r="A70" s="2186">
        <v>7</v>
      </c>
      <c r="B70" s="2187" t="s">
        <v>2171</v>
      </c>
      <c r="C70" s="4817"/>
      <c r="D70" s="4817"/>
      <c r="E70" s="4817"/>
      <c r="F70" s="4817"/>
      <c r="G70" s="2181">
        <v>1</v>
      </c>
    </row>
    <row r="71" spans="1:7">
      <c r="A71" s="2186">
        <v>8</v>
      </c>
      <c r="B71" s="2187" t="s">
        <v>2172</v>
      </c>
      <c r="C71" s="4817"/>
      <c r="D71" s="4817"/>
      <c r="E71" s="4817"/>
      <c r="F71" s="4817"/>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16" t="s">
        <v>2238</v>
      </c>
      <c r="D140" s="4817"/>
      <c r="E140" s="4817"/>
      <c r="F140" s="4817"/>
      <c r="G140" s="2181">
        <v>1</v>
      </c>
    </row>
    <row r="141" spans="1:7">
      <c r="A141" s="2186">
        <v>2</v>
      </c>
      <c r="B141" s="2187" t="s">
        <v>2166</v>
      </c>
      <c r="C141" s="4817"/>
      <c r="D141" s="4817"/>
      <c r="E141" s="4817"/>
      <c r="F141" s="4817"/>
      <c r="G141" s="2181">
        <v>1</v>
      </c>
    </row>
    <row r="142" spans="1:7">
      <c r="A142" s="2186">
        <v>3</v>
      </c>
      <c r="B142" s="2187" t="s">
        <v>2167</v>
      </c>
      <c r="C142" s="4817"/>
      <c r="D142" s="4817"/>
      <c r="E142" s="4817"/>
      <c r="F142" s="4817"/>
      <c r="G142" s="2181">
        <v>1</v>
      </c>
    </row>
    <row r="143" spans="1:7">
      <c r="A143" s="2186">
        <v>4</v>
      </c>
      <c r="B143" s="2187" t="s">
        <v>2168</v>
      </c>
      <c r="C143" s="4817"/>
      <c r="D143" s="4817"/>
      <c r="E143" s="4817"/>
      <c r="F143" s="4817"/>
      <c r="G143" s="2181">
        <v>1</v>
      </c>
    </row>
    <row r="144" spans="1:7">
      <c r="A144" s="2186">
        <v>5</v>
      </c>
      <c r="B144" s="2187" t="s">
        <v>2239</v>
      </c>
      <c r="C144" s="4817"/>
      <c r="D144" s="4817"/>
      <c r="E144" s="4817"/>
      <c r="F144" s="4817"/>
      <c r="G144" s="2181">
        <v>1</v>
      </c>
    </row>
    <row r="145" spans="1:7">
      <c r="A145" s="2188">
        <v>6</v>
      </c>
      <c r="B145" s="2189" t="s">
        <v>2240</v>
      </c>
      <c r="C145" s="4817"/>
      <c r="D145" s="4817"/>
      <c r="E145" s="4817"/>
      <c r="F145" s="4817"/>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42"/>
      <c r="F162" s="4542"/>
      <c r="G162" s="4542"/>
    </row>
    <row r="163" spans="1:7">
      <c r="B163" s="245" t="s">
        <v>2258</v>
      </c>
      <c r="E163" s="2191"/>
      <c r="F163" s="2191"/>
      <c r="G163" s="2191"/>
    </row>
    <row r="164" spans="1:7">
      <c r="B164" s="245" t="s">
        <v>2259</v>
      </c>
      <c r="E164" s="4346"/>
      <c r="F164" s="4346"/>
      <c r="G164" s="4346"/>
    </row>
    <row r="165" spans="1:7">
      <c r="B165" s="245" t="s">
        <v>2260</v>
      </c>
      <c r="E165" s="4346"/>
      <c r="F165" s="4346"/>
      <c r="G165" s="4346"/>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300" t="s">
        <v>789</v>
      </c>
      <c r="C1" s="4300"/>
      <c r="D1" s="4300"/>
      <c r="E1" s="4300"/>
      <c r="F1" s="4300"/>
      <c r="G1" s="4300"/>
      <c r="H1" s="4300"/>
      <c r="I1" s="4300"/>
      <c r="AE1" s="37" t="s">
        <v>635</v>
      </c>
      <c r="AJ1" s="762"/>
      <c r="AR1" s="762"/>
      <c r="AZ1" s="762"/>
      <c r="BH1" s="762"/>
      <c r="BP1" s="762"/>
      <c r="BX1" s="762"/>
      <c r="CF1" s="762"/>
      <c r="CN1" s="762"/>
      <c r="CV1" s="762"/>
    </row>
    <row r="2" spans="1:100">
      <c r="B2" s="4300" t="s">
        <v>790</v>
      </c>
      <c r="C2" s="4300"/>
      <c r="D2" s="4300"/>
      <c r="E2" s="4300"/>
      <c r="F2" s="4300"/>
      <c r="G2" s="4300"/>
      <c r="H2" s="4300"/>
      <c r="I2" s="4300"/>
    </row>
    <row r="3" spans="1:100">
      <c r="B3" s="763"/>
      <c r="C3" s="764"/>
      <c r="D3" s="763"/>
      <c r="E3" s="763"/>
      <c r="F3" s="763"/>
      <c r="G3" s="763"/>
      <c r="H3" s="763"/>
    </row>
    <row r="4" spans="1:100" ht="67.5" customHeight="1">
      <c r="A4" s="4298" t="s">
        <v>288</v>
      </c>
      <c r="B4" s="4301" t="s">
        <v>791</v>
      </c>
      <c r="C4" s="4302" t="s">
        <v>792</v>
      </c>
      <c r="D4" s="4302"/>
      <c r="E4" s="4302" t="s">
        <v>145</v>
      </c>
      <c r="F4" s="4302"/>
      <c r="G4" s="4302"/>
      <c r="H4" s="4303" t="s">
        <v>793</v>
      </c>
      <c r="I4" s="4303"/>
    </row>
    <row r="5" spans="1:100" ht="52.2">
      <c r="A5" s="4298"/>
      <c r="B5" s="4301"/>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99"/>
      <c r="C38" s="4299"/>
      <c r="D38" s="4299"/>
      <c r="E38" s="4299"/>
      <c r="F38" s="4299"/>
      <c r="G38" s="4299"/>
      <c r="H38" s="4299"/>
      <c r="I38" s="4299"/>
    </row>
    <row r="39" spans="2:9">
      <c r="B39" s="4299"/>
      <c r="C39" s="4299"/>
      <c r="D39" s="4299"/>
      <c r="E39" s="4299"/>
      <c r="F39" s="4299"/>
      <c r="G39" s="4299"/>
      <c r="H39" s="4299"/>
      <c r="I39" s="4299"/>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88" t="s">
        <v>2655</v>
      </c>
      <c r="B1" s="4495"/>
      <c r="C1" s="4495"/>
      <c r="D1" s="4495"/>
      <c r="E1" s="4495"/>
    </row>
    <row r="2" spans="1:5">
      <c r="A2" s="4505" t="str">
        <f>'Phụ lục 9-CKNS'!A3:G3</f>
        <v>(Kèm theo Quyết định số       /QĐ-UBND-HC ngày     /12/2023 của Ủy ban nhân dân tỉnh Đồng Tháp)</v>
      </c>
      <c r="B2" s="4495"/>
      <c r="C2" s="4495"/>
      <c r="D2" s="4495"/>
      <c r="E2" s="4495"/>
    </row>
    <row r="3" spans="1:5">
      <c r="A3" s="70"/>
      <c r="B3" s="2207"/>
      <c r="C3" s="2207"/>
      <c r="D3" s="2207"/>
      <c r="E3" s="2207"/>
    </row>
    <row r="4" spans="1:5" ht="18.600000000000001" thickBot="1">
      <c r="B4" s="4506" t="s">
        <v>64</v>
      </c>
      <c r="C4" s="4506"/>
      <c r="D4" s="4506"/>
      <c r="E4" s="4506"/>
    </row>
    <row r="5" spans="1:5" s="70" customFormat="1" thickTop="1">
      <c r="A5" s="4744" t="s">
        <v>244</v>
      </c>
      <c r="B5" s="4509" t="s">
        <v>326</v>
      </c>
      <c r="C5" s="4509" t="s">
        <v>1700</v>
      </c>
      <c r="D5" s="4509" t="s">
        <v>327</v>
      </c>
      <c r="E5" s="4510"/>
    </row>
    <row r="6" spans="1:5" s="70" customFormat="1" ht="52.2">
      <c r="A6" s="4745"/>
      <c r="B6" s="4331"/>
      <c r="C6" s="4331"/>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46" t="s">
        <v>2816</v>
      </c>
      <c r="B2" s="4346"/>
      <c r="C2" s="4346"/>
      <c r="D2" s="4346"/>
      <c r="E2" s="4346"/>
      <c r="F2" s="4346"/>
      <c r="G2" s="4346"/>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92" t="s">
        <v>1800</v>
      </c>
      <c r="B1" s="4292"/>
      <c r="C1" s="4292"/>
      <c r="D1" s="4292"/>
      <c r="E1" s="4292"/>
      <c r="F1" s="4292"/>
      <c r="G1" s="4292"/>
      <c r="H1" s="4292"/>
      <c r="I1" s="4292"/>
      <c r="J1" s="4292"/>
      <c r="K1" s="4292"/>
      <c r="L1" s="4292"/>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304"/>
      <c r="C3" s="4304"/>
      <c r="D3" s="4304"/>
      <c r="E3" s="4304"/>
      <c r="F3" s="4304"/>
      <c r="G3" s="4304"/>
      <c r="H3" s="4304"/>
      <c r="I3" s="4304"/>
      <c r="L3" s="1928" t="s">
        <v>224</v>
      </c>
    </row>
    <row r="4" spans="1:103" s="723" customFormat="1">
      <c r="A4" s="4305" t="s">
        <v>244</v>
      </c>
      <c r="B4" s="4306" t="s">
        <v>640</v>
      </c>
      <c r="C4" s="4310" t="s">
        <v>687</v>
      </c>
      <c r="D4" s="4311"/>
      <c r="E4" s="4310" t="s">
        <v>368</v>
      </c>
      <c r="F4" s="4311"/>
      <c r="G4" s="4306" t="s">
        <v>568</v>
      </c>
      <c r="H4" s="4306"/>
      <c r="I4" s="4306" t="s">
        <v>688</v>
      </c>
      <c r="J4" s="4306" t="s">
        <v>1799</v>
      </c>
      <c r="K4" s="4306" t="s">
        <v>648</v>
      </c>
      <c r="L4" s="4308" t="s">
        <v>1704</v>
      </c>
    </row>
    <row r="5" spans="1:103" s="723" customFormat="1" ht="144.75" customHeight="1">
      <c r="A5" s="4274"/>
      <c r="B5" s="4307"/>
      <c r="C5" s="1962" t="s">
        <v>649</v>
      </c>
      <c r="D5" s="1962" t="s">
        <v>692</v>
      </c>
      <c r="E5" s="1962" t="s">
        <v>649</v>
      </c>
      <c r="F5" s="1962" t="s">
        <v>692</v>
      </c>
      <c r="G5" s="1238" t="s">
        <v>649</v>
      </c>
      <c r="H5" s="1238" t="s">
        <v>650</v>
      </c>
      <c r="I5" s="4307"/>
      <c r="J5" s="4307"/>
      <c r="K5" s="4307"/>
      <c r="L5" s="4309"/>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312" t="str">
        <f>'Biểu mẫu số 04'!A1:B1</f>
        <v>UBND TỈNH ĐỒNG THÁP</v>
      </c>
      <c r="B1" s="4312"/>
    </row>
    <row r="2" spans="1:9" ht="48" customHeight="1">
      <c r="A2" s="4315" t="s">
        <v>1515</v>
      </c>
      <c r="B2" s="4316"/>
      <c r="C2" s="4316"/>
      <c r="D2" s="4316"/>
      <c r="E2" s="4316"/>
      <c r="F2" s="4316"/>
      <c r="G2" s="4316"/>
      <c r="H2" s="4316"/>
      <c r="I2" s="4316"/>
    </row>
    <row r="3" spans="1:9" ht="18.600000000000001" thickBot="1">
      <c r="A3" s="1239"/>
      <c r="B3" s="1239"/>
      <c r="C3" s="1239"/>
      <c r="D3" s="1239"/>
      <c r="E3" s="1239"/>
      <c r="F3" s="1239"/>
      <c r="G3" s="1239"/>
      <c r="H3" s="1239"/>
      <c r="I3" s="1239"/>
    </row>
    <row r="4" spans="1:9" ht="52.95" customHeight="1">
      <c r="A4" s="4317" t="s">
        <v>244</v>
      </c>
      <c r="B4" s="4319" t="s">
        <v>642</v>
      </c>
      <c r="C4" s="4319" t="s">
        <v>643</v>
      </c>
      <c r="D4" s="4319" t="s">
        <v>644</v>
      </c>
      <c r="E4" s="4319" t="s">
        <v>645</v>
      </c>
      <c r="F4" s="4321" t="s">
        <v>646</v>
      </c>
      <c r="G4" s="4321"/>
      <c r="H4" s="4321"/>
      <c r="I4" s="4322" t="s">
        <v>1514</v>
      </c>
    </row>
    <row r="5" spans="1:9">
      <c r="A5" s="4318"/>
      <c r="B5" s="4320"/>
      <c r="C5" s="4320"/>
      <c r="D5" s="4320"/>
      <c r="E5" s="4320"/>
      <c r="F5" s="4324" t="s">
        <v>1516</v>
      </c>
      <c r="G5" s="4324" t="s">
        <v>1517</v>
      </c>
      <c r="H5" s="4314" t="s">
        <v>1518</v>
      </c>
      <c r="I5" s="4323"/>
    </row>
    <row r="6" spans="1:9" ht="127.35" customHeight="1">
      <c r="A6" s="4318"/>
      <c r="B6" s="4320"/>
      <c r="C6" s="4320"/>
      <c r="D6" s="4320"/>
      <c r="E6" s="4320"/>
      <c r="F6" s="4324"/>
      <c r="G6" s="4324"/>
      <c r="H6" s="4314"/>
      <c r="I6" s="4323"/>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13" t="s">
        <v>1519</v>
      </c>
      <c r="G15" s="4313"/>
      <c r="H15" s="4313"/>
      <c r="I15" s="4313"/>
    </row>
    <row r="16" spans="1:9">
      <c r="F16" s="4312" t="s">
        <v>1521</v>
      </c>
      <c r="G16" s="4312"/>
      <c r="H16" s="4312"/>
      <c r="I16" s="4312"/>
    </row>
    <row r="17" spans="6:9">
      <c r="F17" s="4312" t="s">
        <v>1520</v>
      </c>
      <c r="G17" s="4312"/>
      <c r="H17" s="4312"/>
      <c r="I17" s="4312"/>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312" t="s">
        <v>1531</v>
      </c>
      <c r="B1" s="4312"/>
    </row>
    <row r="3" spans="1:8" ht="36.6" customHeight="1">
      <c r="A3" s="4329" t="s">
        <v>1530</v>
      </c>
      <c r="B3" s="4312"/>
      <c r="C3" s="4312"/>
      <c r="D3" s="4312"/>
      <c r="E3" s="4312"/>
      <c r="F3" s="4312"/>
      <c r="G3" s="4312"/>
      <c r="H3" s="4312"/>
    </row>
    <row r="5" spans="1:8" ht="18.600000000000001" thickBot="1">
      <c r="H5" s="2020" t="s">
        <v>224</v>
      </c>
    </row>
    <row r="6" spans="1:8" s="154" customFormat="1" ht="35.4" customHeight="1">
      <c r="A6" s="4332" t="s">
        <v>244</v>
      </c>
      <c r="B6" s="4330" t="s">
        <v>1522</v>
      </c>
      <c r="C6" s="4330" t="s">
        <v>1523</v>
      </c>
      <c r="D6" s="4330" t="s">
        <v>1524</v>
      </c>
      <c r="E6" s="4330" t="s">
        <v>1525</v>
      </c>
      <c r="F6" s="4330" t="s">
        <v>1528</v>
      </c>
      <c r="G6" s="4330"/>
      <c r="H6" s="4327" t="s">
        <v>1529</v>
      </c>
    </row>
    <row r="7" spans="1:8" s="154" customFormat="1" ht="44.4" customHeight="1">
      <c r="A7" s="4333"/>
      <c r="B7" s="4331"/>
      <c r="C7" s="4331"/>
      <c r="D7" s="4331"/>
      <c r="E7" s="4331"/>
      <c r="F7" s="7" t="s">
        <v>1526</v>
      </c>
      <c r="G7" s="7" t="s">
        <v>1527</v>
      </c>
      <c r="H7" s="4328"/>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25">
        <v>4</v>
      </c>
      <c r="B13" s="4326" t="s">
        <v>1805</v>
      </c>
      <c r="C13" s="2023">
        <v>163.69999999999999</v>
      </c>
      <c r="D13" s="2023">
        <v>326</v>
      </c>
      <c r="E13" s="2024">
        <f>32*C13*1.2+100</f>
        <v>6386.079999999999</v>
      </c>
      <c r="F13" s="2025"/>
      <c r="G13" s="2025"/>
      <c r="H13" s="2034" t="s">
        <v>1804</v>
      </c>
    </row>
    <row r="14" spans="1:8">
      <c r="A14" s="4325"/>
      <c r="B14" s="4326"/>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38" t="s">
        <v>1531</v>
      </c>
      <c r="B1" s="4338"/>
    </row>
    <row r="3" spans="1:12" ht="36" customHeight="1">
      <c r="A3" s="4339" t="s">
        <v>1812</v>
      </c>
      <c r="B3" s="4338"/>
      <c r="C3" s="4338"/>
      <c r="D3" s="4338"/>
      <c r="E3" s="4338"/>
      <c r="F3" s="4338"/>
      <c r="G3" s="4338"/>
      <c r="H3" s="4338"/>
      <c r="I3" s="4338"/>
      <c r="J3" s="4338"/>
    </row>
    <row r="4" spans="1:12">
      <c r="A4" s="4336"/>
      <c r="B4" s="4336"/>
      <c r="C4" s="4336"/>
      <c r="D4" s="4336"/>
      <c r="E4" s="4336"/>
      <c r="F4" s="4336"/>
      <c r="G4" s="4336"/>
      <c r="H4" s="4336"/>
      <c r="I4" s="4336"/>
      <c r="J4" s="4336"/>
    </row>
    <row r="5" spans="1:12" ht="18.600000000000001" thickBot="1">
      <c r="I5" s="4337" t="s">
        <v>224</v>
      </c>
      <c r="J5" s="4337"/>
    </row>
    <row r="6" spans="1:12" ht="42.6" customHeight="1">
      <c r="A6" s="4332" t="s">
        <v>244</v>
      </c>
      <c r="B6" s="4340" t="s">
        <v>1807</v>
      </c>
      <c r="C6" s="4342" t="s">
        <v>1808</v>
      </c>
      <c r="D6" s="4342" t="s">
        <v>1809</v>
      </c>
      <c r="E6" s="4342" t="s">
        <v>1810</v>
      </c>
      <c r="F6" s="4342" t="s">
        <v>1816</v>
      </c>
      <c r="G6" s="4340"/>
      <c r="H6" s="4342" t="s">
        <v>1815</v>
      </c>
      <c r="I6" s="4340"/>
      <c r="J6" s="4334" t="s">
        <v>395</v>
      </c>
      <c r="L6" s="2040"/>
    </row>
    <row r="7" spans="1:12" ht="34.799999999999997">
      <c r="A7" s="4333"/>
      <c r="B7" s="4341"/>
      <c r="C7" s="4341"/>
      <c r="D7" s="4343"/>
      <c r="E7" s="4343"/>
      <c r="F7" s="1396" t="s">
        <v>1817</v>
      </c>
      <c r="G7" s="1396" t="s">
        <v>1818</v>
      </c>
      <c r="H7" s="1396" t="s">
        <v>1819</v>
      </c>
      <c r="I7" s="1396" t="s">
        <v>1527</v>
      </c>
      <c r="J7" s="4335"/>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46" t="s">
        <v>830</v>
      </c>
      <c r="B1" s="4346"/>
      <c r="C1" s="4346"/>
      <c r="D1" s="4346"/>
      <c r="E1" s="4346"/>
      <c r="F1" s="4346"/>
      <c r="G1" s="4346"/>
      <c r="H1" s="4346"/>
      <c r="I1" s="4346"/>
      <c r="J1" s="4346"/>
      <c r="K1" s="4346"/>
    </row>
    <row r="3" spans="1:11" ht="15.9" customHeight="1">
      <c r="A3" s="4290" t="s">
        <v>244</v>
      </c>
      <c r="B3" s="4347" t="s">
        <v>791</v>
      </c>
      <c r="C3" s="4347" t="s">
        <v>831</v>
      </c>
      <c r="D3" s="4347"/>
      <c r="E3" s="4347"/>
      <c r="F3" s="4347"/>
      <c r="G3" s="4347" t="s">
        <v>832</v>
      </c>
      <c r="H3" s="4347"/>
      <c r="I3" s="4347"/>
      <c r="J3" s="4347" t="s">
        <v>833</v>
      </c>
      <c r="K3" s="4347" t="s">
        <v>395</v>
      </c>
    </row>
    <row r="4" spans="1:11" ht="78">
      <c r="A4" s="4290"/>
      <c r="B4" s="4347"/>
      <c r="C4" s="249" t="s">
        <v>834</v>
      </c>
      <c r="D4" s="249" t="s">
        <v>835</v>
      </c>
      <c r="E4" s="249" t="s">
        <v>836</v>
      </c>
      <c r="F4" s="249" t="s">
        <v>837</v>
      </c>
      <c r="G4" s="249" t="s">
        <v>838</v>
      </c>
      <c r="H4" s="249" t="s">
        <v>836</v>
      </c>
      <c r="I4" s="249" t="s">
        <v>839</v>
      </c>
      <c r="J4" s="4347"/>
      <c r="K4" s="4347"/>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44" t="s">
        <v>849</v>
      </c>
      <c r="B14" s="4344"/>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45" t="s">
        <v>850</v>
      </c>
      <c r="C16" s="4345"/>
      <c r="D16" s="4345"/>
      <c r="E16" s="4345"/>
      <c r="F16" s="4345"/>
      <c r="G16" s="4345"/>
      <c r="H16" s="4345"/>
      <c r="I16" s="4345"/>
      <c r="J16" s="4345"/>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49" t="s">
        <v>851</v>
      </c>
      <c r="B2" s="4349"/>
      <c r="C2" s="4349"/>
      <c r="D2" s="4349"/>
      <c r="E2" s="4349"/>
      <c r="F2" s="4349"/>
      <c r="G2" s="4349"/>
      <c r="H2" s="4349"/>
      <c r="I2" s="4349"/>
      <c r="J2" s="4349"/>
    </row>
    <row r="3" spans="1:10">
      <c r="A3" s="735"/>
      <c r="B3" s="735"/>
      <c r="C3" s="736"/>
      <c r="D3" s="735"/>
      <c r="E3" s="735"/>
      <c r="F3" s="735"/>
      <c r="G3" s="735"/>
      <c r="H3" s="735"/>
      <c r="I3" s="735"/>
      <c r="J3" s="806" t="s">
        <v>779</v>
      </c>
    </row>
    <row r="4" spans="1:10">
      <c r="A4" s="4350" t="s">
        <v>244</v>
      </c>
      <c r="B4" s="4351" t="s">
        <v>640</v>
      </c>
      <c r="C4" s="4352" t="s">
        <v>852</v>
      </c>
      <c r="D4" s="4354" t="s">
        <v>853</v>
      </c>
      <c r="E4" s="4355"/>
      <c r="F4" s="4355"/>
      <c r="G4" s="4355"/>
      <c r="H4" s="4355"/>
      <c r="I4" s="4356"/>
      <c r="J4" s="4351" t="s">
        <v>854</v>
      </c>
    </row>
    <row r="5" spans="1:10" ht="51" customHeight="1">
      <c r="A5" s="4350"/>
      <c r="B5" s="4351"/>
      <c r="C5" s="4353"/>
      <c r="D5" s="807" t="s">
        <v>855</v>
      </c>
      <c r="E5" s="807" t="s">
        <v>856</v>
      </c>
      <c r="F5" s="807" t="s">
        <v>857</v>
      </c>
      <c r="G5" s="807" t="s">
        <v>163</v>
      </c>
      <c r="H5" s="807" t="s">
        <v>164</v>
      </c>
      <c r="I5" s="807" t="s">
        <v>165</v>
      </c>
      <c r="J5" s="4351"/>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48" t="s">
        <v>886</v>
      </c>
      <c r="B65" s="4348"/>
      <c r="C65" s="4348"/>
      <c r="D65" s="4348"/>
      <c r="E65" s="4348"/>
      <c r="F65" s="4348"/>
      <c r="G65" s="4348"/>
      <c r="H65" s="4348"/>
      <c r="I65" s="4348"/>
      <c r="J65" s="4348"/>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312" t="s">
        <v>1940</v>
      </c>
      <c r="B2" s="4312"/>
      <c r="C2" s="4312"/>
      <c r="D2" s="4312"/>
      <c r="E2" s="4312"/>
      <c r="F2" s="4312"/>
      <c r="G2" s="4312"/>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70" t="s">
        <v>1922</v>
      </c>
      <c r="E6" s="1234" t="s">
        <v>1888</v>
      </c>
    </row>
    <row r="7" spans="1:7">
      <c r="A7" s="1233">
        <v>2</v>
      </c>
      <c r="B7" s="2202" t="s">
        <v>1885</v>
      </c>
      <c r="C7" s="2266" t="s">
        <v>1887</v>
      </c>
      <c r="D7" s="4370"/>
      <c r="E7" s="1234" t="s">
        <v>1889</v>
      </c>
    </row>
    <row r="8" spans="1:7">
      <c r="A8" s="1233">
        <v>3</v>
      </c>
      <c r="B8" s="2202" t="s">
        <v>1053</v>
      </c>
      <c r="C8" s="2266" t="s">
        <v>1890</v>
      </c>
      <c r="D8" s="4370"/>
      <c r="E8" s="1234"/>
    </row>
    <row r="9" spans="1:7">
      <c r="A9" s="1233">
        <v>4</v>
      </c>
      <c r="B9" s="2202" t="s">
        <v>1893</v>
      </c>
      <c r="C9" s="2266" t="s">
        <v>1891</v>
      </c>
      <c r="D9" s="4370"/>
      <c r="E9" s="1234" t="s">
        <v>1892</v>
      </c>
    </row>
    <row r="10" spans="1:7">
      <c r="A10" s="1233">
        <v>5</v>
      </c>
      <c r="B10" s="2202" t="s">
        <v>1894</v>
      </c>
      <c r="C10" s="2266" t="s">
        <v>1895</v>
      </c>
      <c r="D10" s="4370"/>
      <c r="E10" s="1234"/>
    </row>
    <row r="11" spans="1:7">
      <c r="A11" s="1233">
        <v>6</v>
      </c>
      <c r="B11" s="2202" t="s">
        <v>1896</v>
      </c>
      <c r="C11" s="2266" t="s">
        <v>1897</v>
      </c>
      <c r="D11" s="4370"/>
      <c r="E11" s="1234"/>
    </row>
    <row r="12" spans="1:7">
      <c r="A12" s="1233">
        <v>7</v>
      </c>
      <c r="B12" s="2202" t="s">
        <v>1898</v>
      </c>
      <c r="C12" s="2266" t="s">
        <v>1899</v>
      </c>
      <c r="D12" s="4370"/>
      <c r="E12" s="1234"/>
    </row>
    <row r="13" spans="1:7">
      <c r="A13" s="1233">
        <v>8</v>
      </c>
      <c r="B13" s="2202" t="s">
        <v>1900</v>
      </c>
      <c r="C13" s="2266" t="s">
        <v>1901</v>
      </c>
      <c r="D13" s="4370"/>
      <c r="E13" s="1234"/>
    </row>
    <row r="14" spans="1:7">
      <c r="A14" s="1233">
        <v>9</v>
      </c>
      <c r="B14" s="2202" t="s">
        <v>1902</v>
      </c>
      <c r="C14" s="2266" t="s">
        <v>1903</v>
      </c>
      <c r="D14" s="4370"/>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71" t="s">
        <v>1923</v>
      </c>
      <c r="E27" s="1234" t="s">
        <v>2349</v>
      </c>
      <c r="F27" s="37" t="s">
        <v>2350</v>
      </c>
    </row>
    <row r="28" spans="1:6">
      <c r="A28" s="1233">
        <v>2</v>
      </c>
      <c r="B28" s="2202" t="s">
        <v>1906</v>
      </c>
      <c r="C28" s="2266" t="s">
        <v>1907</v>
      </c>
      <c r="D28" s="4371"/>
      <c r="E28" s="2266" t="s">
        <v>2352</v>
      </c>
      <c r="F28" s="37" t="s">
        <v>2350</v>
      </c>
    </row>
    <row r="29" spans="1:6">
      <c r="A29" s="1233">
        <v>3</v>
      </c>
      <c r="B29" s="2202" t="s">
        <v>1908</v>
      </c>
      <c r="C29" s="2266" t="s">
        <v>1909</v>
      </c>
      <c r="D29" s="4371"/>
      <c r="E29" s="1234" t="s">
        <v>2354</v>
      </c>
      <c r="F29" s="37" t="s">
        <v>2350</v>
      </c>
    </row>
    <row r="30" spans="1:6">
      <c r="A30" s="1233">
        <v>4</v>
      </c>
      <c r="B30" s="2202" t="s">
        <v>1910</v>
      </c>
      <c r="C30" s="2266" t="s">
        <v>1911</v>
      </c>
      <c r="D30" s="4371"/>
      <c r="E30" s="1234" t="s">
        <v>2357</v>
      </c>
      <c r="F30" s="37" t="s">
        <v>2350</v>
      </c>
    </row>
    <row r="31" spans="1:6">
      <c r="A31" s="1233">
        <v>5</v>
      </c>
      <c r="B31" s="2202" t="s">
        <v>1912</v>
      </c>
      <c r="C31" s="2266" t="s">
        <v>1913</v>
      </c>
      <c r="D31" s="4371"/>
      <c r="E31" s="1234" t="s">
        <v>2359</v>
      </c>
      <c r="F31" s="37" t="s">
        <v>2350</v>
      </c>
    </row>
    <row r="32" spans="1:6">
      <c r="A32" s="1233">
        <v>6</v>
      </c>
      <c r="B32" s="2202" t="s">
        <v>1914</v>
      </c>
      <c r="C32" s="2266" t="s">
        <v>1915</v>
      </c>
      <c r="D32" s="4371"/>
      <c r="E32" s="1234" t="s">
        <v>2372</v>
      </c>
      <c r="F32" s="37" t="s">
        <v>2350</v>
      </c>
    </row>
    <row r="33" spans="1:7">
      <c r="A33" s="1233">
        <v>7</v>
      </c>
      <c r="B33" s="2202" t="s">
        <v>1916</v>
      </c>
      <c r="C33" s="2266" t="s">
        <v>1917</v>
      </c>
      <c r="D33" s="4371"/>
      <c r="E33" s="1234" t="s">
        <v>2379</v>
      </c>
      <c r="F33" s="37" t="s">
        <v>2350</v>
      </c>
    </row>
    <row r="34" spans="1:7">
      <c r="A34" s="1233">
        <v>8</v>
      </c>
      <c r="B34" s="2202" t="s">
        <v>1918</v>
      </c>
      <c r="C34" s="2266" t="s">
        <v>1919</v>
      </c>
      <c r="D34" s="4371"/>
      <c r="E34" s="1234" t="s">
        <v>2387</v>
      </c>
      <c r="F34" s="37" t="s">
        <v>2350</v>
      </c>
    </row>
    <row r="35" spans="1:7">
      <c r="A35" s="1233">
        <v>9</v>
      </c>
      <c r="B35" s="2202" t="s">
        <v>1920</v>
      </c>
      <c r="C35" s="2266" t="s">
        <v>1921</v>
      </c>
      <c r="D35" s="4371"/>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72" t="s">
        <v>1936</v>
      </c>
      <c r="E38" s="1234"/>
    </row>
    <row r="39" spans="1:7">
      <c r="A39" s="1233">
        <v>2</v>
      </c>
      <c r="B39" s="2202" t="s">
        <v>1925</v>
      </c>
      <c r="C39" s="2266" t="s">
        <v>1927</v>
      </c>
      <c r="D39" s="4372"/>
      <c r="E39" s="1234"/>
    </row>
    <row r="40" spans="1:7">
      <c r="A40" s="1233">
        <v>3</v>
      </c>
      <c r="B40" s="2202" t="s">
        <v>1926</v>
      </c>
      <c r="C40" s="2266" t="s">
        <v>1928</v>
      </c>
      <c r="D40" s="4372"/>
      <c r="E40" s="1234"/>
    </row>
    <row r="41" spans="1:7">
      <c r="A41" s="1233">
        <v>4</v>
      </c>
      <c r="B41" s="2202" t="s">
        <v>1931</v>
      </c>
      <c r="C41" s="2266" t="s">
        <v>1930</v>
      </c>
      <c r="D41" s="4372"/>
      <c r="E41" s="1234"/>
    </row>
    <row r="42" spans="1:7">
      <c r="A42" s="1233">
        <v>5</v>
      </c>
      <c r="B42" s="2202" t="s">
        <v>1932</v>
      </c>
      <c r="C42" s="2266" t="s">
        <v>1933</v>
      </c>
      <c r="D42" s="4372"/>
      <c r="E42" s="1234"/>
    </row>
    <row r="43" spans="1:7">
      <c r="A43" s="1233">
        <v>6</v>
      </c>
      <c r="B43" s="2202" t="s">
        <v>1934</v>
      </c>
      <c r="C43" s="2266" t="s">
        <v>1935</v>
      </c>
      <c r="D43" s="4372"/>
      <c r="E43" s="1234"/>
    </row>
    <row r="44" spans="1:7">
      <c r="A44" s="1233">
        <v>7</v>
      </c>
      <c r="B44" s="2202" t="s">
        <v>1937</v>
      </c>
      <c r="C44" s="2266" t="s">
        <v>1938</v>
      </c>
      <c r="D44" s="4372"/>
      <c r="E44" s="1234"/>
    </row>
    <row r="45" spans="1:7">
      <c r="A45" s="1233">
        <v>8</v>
      </c>
      <c r="B45" s="2362" t="s">
        <v>1939</v>
      </c>
      <c r="C45" s="2266" t="s">
        <v>2484</v>
      </c>
      <c r="D45" s="4372"/>
      <c r="E45" s="1234"/>
    </row>
    <row r="46" spans="1:7">
      <c r="A46" s="1233"/>
      <c r="B46" s="1234"/>
      <c r="C46" s="2266"/>
      <c r="D46" s="4372"/>
      <c r="E46" s="1234"/>
    </row>
    <row r="47" spans="1:7">
      <c r="A47" s="1233"/>
      <c r="B47" s="1234"/>
      <c r="C47" s="2266"/>
      <c r="D47" s="1234"/>
      <c r="E47" s="1234"/>
    </row>
    <row r="48" spans="1:7">
      <c r="A48" s="1233">
        <v>1</v>
      </c>
      <c r="B48" s="2202" t="s">
        <v>2050</v>
      </c>
      <c r="C48" s="2266" t="s">
        <v>2051</v>
      </c>
      <c r="D48" s="4358" t="s">
        <v>2064</v>
      </c>
      <c r="E48" s="1234" t="s">
        <v>2393</v>
      </c>
      <c r="F48" s="37" t="s">
        <v>2350</v>
      </c>
    </row>
    <row r="49" spans="1:6">
      <c r="A49" s="1233">
        <v>2</v>
      </c>
      <c r="B49" s="2202" t="s">
        <v>2052</v>
      </c>
      <c r="C49" s="2266" t="s">
        <v>2053</v>
      </c>
      <c r="D49" s="4359"/>
      <c r="E49" s="1234" t="s">
        <v>2392</v>
      </c>
      <c r="F49" s="37" t="s">
        <v>2350</v>
      </c>
    </row>
    <row r="50" spans="1:6">
      <c r="A50" s="1233">
        <v>3</v>
      </c>
      <c r="B50" s="2202" t="s">
        <v>2054</v>
      </c>
      <c r="C50" s="2266" t="s">
        <v>2057</v>
      </c>
      <c r="D50" s="4359"/>
      <c r="E50" s="1234" t="s">
        <v>2394</v>
      </c>
      <c r="F50" s="37" t="s">
        <v>2350</v>
      </c>
    </row>
    <row r="51" spans="1:6">
      <c r="A51" s="1233">
        <v>4</v>
      </c>
      <c r="B51" s="2202" t="s">
        <v>2055</v>
      </c>
      <c r="C51" s="2266" t="s">
        <v>2058</v>
      </c>
      <c r="D51" s="4359"/>
      <c r="E51" s="1234" t="s">
        <v>2407</v>
      </c>
      <c r="F51" s="37" t="s">
        <v>2350</v>
      </c>
    </row>
    <row r="52" spans="1:6">
      <c r="A52" s="1233">
        <v>5</v>
      </c>
      <c r="B52" s="2202" t="s">
        <v>2056</v>
      </c>
      <c r="C52" s="2266" t="s">
        <v>2059</v>
      </c>
      <c r="D52" s="4360"/>
      <c r="E52" s="1234" t="s">
        <v>2408</v>
      </c>
      <c r="F52" s="37" t="s">
        <v>2350</v>
      </c>
    </row>
    <row r="53" spans="1:6">
      <c r="A53" s="1233"/>
      <c r="B53" s="1234"/>
      <c r="C53" s="2266"/>
      <c r="D53" s="1234"/>
      <c r="E53" s="1234"/>
    </row>
    <row r="54" spans="1:6">
      <c r="A54" s="1233">
        <v>1</v>
      </c>
      <c r="B54" s="2202" t="s">
        <v>1944</v>
      </c>
      <c r="C54" s="2266" t="s">
        <v>1945</v>
      </c>
      <c r="D54" s="4361"/>
      <c r="E54" s="1234"/>
    </row>
    <row r="55" spans="1:6">
      <c r="A55" s="1233">
        <v>2</v>
      </c>
      <c r="B55" s="2202" t="s">
        <v>1946</v>
      </c>
      <c r="C55" s="2266" t="s">
        <v>1947</v>
      </c>
      <c r="D55" s="4362"/>
      <c r="E55" s="1234"/>
    </row>
    <row r="56" spans="1:6">
      <c r="A56" s="1233">
        <v>3</v>
      </c>
      <c r="B56" s="2202" t="s">
        <v>1975</v>
      </c>
      <c r="C56" s="2266" t="s">
        <v>1976</v>
      </c>
      <c r="D56" s="4362"/>
      <c r="E56" s="1234"/>
    </row>
    <row r="57" spans="1:6">
      <c r="A57" s="1233">
        <v>4</v>
      </c>
      <c r="B57" s="2202" t="s">
        <v>1983</v>
      </c>
      <c r="C57" s="2266" t="s">
        <v>1984</v>
      </c>
      <c r="D57" s="4362"/>
      <c r="E57" s="1234"/>
    </row>
    <row r="58" spans="1:6">
      <c r="A58" s="1233">
        <v>5</v>
      </c>
      <c r="B58" s="2202" t="s">
        <v>1985</v>
      </c>
      <c r="C58" s="2266" t="s">
        <v>1986</v>
      </c>
      <c r="D58" s="4362"/>
      <c r="E58" s="1234"/>
    </row>
    <row r="59" spans="1:6">
      <c r="A59" s="1233">
        <v>6</v>
      </c>
      <c r="B59" s="2202" t="s">
        <v>1987</v>
      </c>
      <c r="C59" s="2266" t="s">
        <v>1990</v>
      </c>
      <c r="D59" s="4362"/>
      <c r="E59" s="1234"/>
    </row>
    <row r="60" spans="1:6">
      <c r="A60" s="1233">
        <v>7</v>
      </c>
      <c r="B60" s="2202" t="s">
        <v>1988</v>
      </c>
      <c r="C60" s="2266" t="s">
        <v>1989</v>
      </c>
      <c r="D60" s="4362"/>
      <c r="E60" s="1234"/>
    </row>
    <row r="61" spans="1:6">
      <c r="A61" s="1233">
        <v>8</v>
      </c>
      <c r="B61" s="2202" t="s">
        <v>1977</v>
      </c>
      <c r="C61" s="2266" t="s">
        <v>1978</v>
      </c>
      <c r="D61" s="4362"/>
      <c r="E61" s="1234"/>
    </row>
    <row r="62" spans="1:6">
      <c r="A62" s="1233">
        <v>9</v>
      </c>
      <c r="B62" s="2202" t="s">
        <v>1979</v>
      </c>
      <c r="C62" s="2266" t="s">
        <v>1980</v>
      </c>
      <c r="D62" s="4362"/>
      <c r="E62" s="1234"/>
    </row>
    <row r="63" spans="1:6">
      <c r="A63" s="1233">
        <v>10</v>
      </c>
      <c r="B63" s="2202" t="s">
        <v>1981</v>
      </c>
      <c r="C63" s="2266" t="s">
        <v>1982</v>
      </c>
      <c r="D63" s="4363"/>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64"/>
      <c r="E66" s="1234"/>
    </row>
    <row r="67" spans="1:5">
      <c r="A67" s="1233">
        <v>2</v>
      </c>
      <c r="B67" s="2202" t="s">
        <v>1994</v>
      </c>
      <c r="C67" s="2266" t="s">
        <v>1993</v>
      </c>
      <c r="D67" s="4365"/>
      <c r="E67" s="1234" t="s">
        <v>1995</v>
      </c>
    </row>
    <row r="68" spans="1:5">
      <c r="A68" s="1233">
        <v>3</v>
      </c>
      <c r="B68" s="2202" t="s">
        <v>1996</v>
      </c>
      <c r="C68" s="2266" t="s">
        <v>1997</v>
      </c>
      <c r="D68" s="4365"/>
      <c r="E68" s="1234"/>
    </row>
    <row r="69" spans="1:5">
      <c r="A69" s="1233">
        <v>4</v>
      </c>
      <c r="B69" s="2202" t="s">
        <v>1998</v>
      </c>
      <c r="C69" s="2266" t="s">
        <v>1999</v>
      </c>
      <c r="D69" s="4365"/>
      <c r="E69" s="1234"/>
    </row>
    <row r="70" spans="1:5">
      <c r="A70" s="1233">
        <v>5</v>
      </c>
      <c r="B70" s="2202" t="s">
        <v>2000</v>
      </c>
      <c r="C70" s="2266" t="s">
        <v>2001</v>
      </c>
      <c r="D70" s="4365"/>
      <c r="E70" s="1234"/>
    </row>
    <row r="71" spans="1:5">
      <c r="A71" s="1233">
        <v>6</v>
      </c>
      <c r="B71" s="2202" t="s">
        <v>2002</v>
      </c>
      <c r="C71" s="2266" t="s">
        <v>2003</v>
      </c>
      <c r="D71" s="4365"/>
      <c r="E71" s="1234"/>
    </row>
    <row r="72" spans="1:5">
      <c r="A72" s="1233">
        <v>7</v>
      </c>
      <c r="B72" s="2202" t="s">
        <v>2004</v>
      </c>
      <c r="C72" s="2266" t="s">
        <v>2005</v>
      </c>
      <c r="D72" s="4365"/>
      <c r="E72" s="1234"/>
    </row>
    <row r="73" spans="1:5">
      <c r="A73" s="1233">
        <v>8</v>
      </c>
      <c r="B73" s="2202" t="s">
        <v>2023</v>
      </c>
      <c r="C73" s="2266" t="s">
        <v>2024</v>
      </c>
      <c r="D73" s="4365"/>
      <c r="E73" s="1234"/>
    </row>
    <row r="74" spans="1:5">
      <c r="A74" s="1233">
        <v>9</v>
      </c>
      <c r="B74" s="2202" t="s">
        <v>2025</v>
      </c>
      <c r="C74" s="2266" t="s">
        <v>2026</v>
      </c>
      <c r="D74" s="4365"/>
      <c r="E74" s="1234"/>
    </row>
    <row r="75" spans="1:5">
      <c r="A75" s="1233">
        <v>10</v>
      </c>
      <c r="B75" s="2202" t="s">
        <v>2027</v>
      </c>
      <c r="C75" s="2266" t="s">
        <v>2028</v>
      </c>
      <c r="D75" s="4365"/>
      <c r="E75" s="1234"/>
    </row>
    <row r="76" spans="1:5">
      <c r="A76" s="1233">
        <v>11</v>
      </c>
      <c r="B76" s="2202" t="s">
        <v>2029</v>
      </c>
      <c r="C76" s="2266" t="s">
        <v>2030</v>
      </c>
      <c r="D76" s="4365"/>
      <c r="E76" s="1234"/>
    </row>
    <row r="77" spans="1:5">
      <c r="A77" s="1233">
        <v>12</v>
      </c>
      <c r="B77" s="2202" t="s">
        <v>2062</v>
      </c>
      <c r="C77" s="2266" t="s">
        <v>2060</v>
      </c>
      <c r="D77" s="4365"/>
      <c r="E77" s="1234"/>
    </row>
    <row r="78" spans="1:5">
      <c r="A78" s="1233">
        <v>13</v>
      </c>
      <c r="B78" s="2202" t="s">
        <v>2061</v>
      </c>
      <c r="C78" s="2266" t="s">
        <v>2063</v>
      </c>
      <c r="D78" s="4366"/>
      <c r="E78" s="1234"/>
    </row>
    <row r="79" spans="1:5">
      <c r="A79" s="1233"/>
      <c r="B79" s="1234"/>
      <c r="C79" s="2266"/>
      <c r="D79" s="1234"/>
      <c r="E79" s="1234"/>
    </row>
    <row r="80" spans="1:5">
      <c r="A80" s="1233">
        <v>1</v>
      </c>
      <c r="B80" s="2202" t="s">
        <v>2031</v>
      </c>
      <c r="C80" s="2266" t="s">
        <v>2032</v>
      </c>
      <c r="D80" s="4367"/>
      <c r="E80" s="1234"/>
    </row>
    <row r="81" spans="1:6">
      <c r="A81" s="1233">
        <v>2</v>
      </c>
      <c r="B81" s="2202" t="s">
        <v>2033</v>
      </c>
      <c r="C81" s="2266" t="s">
        <v>2034</v>
      </c>
      <c r="D81" s="4368"/>
      <c r="E81" s="1234"/>
    </row>
    <row r="82" spans="1:6">
      <c r="A82" s="1233">
        <v>3</v>
      </c>
      <c r="B82" s="2202" t="s">
        <v>2035</v>
      </c>
      <c r="C82" s="2266" t="s">
        <v>2036</v>
      </c>
      <c r="D82" s="4368"/>
      <c r="E82" s="1234"/>
    </row>
    <row r="83" spans="1:6">
      <c r="A83" s="1233">
        <v>4</v>
      </c>
      <c r="B83" s="2202" t="s">
        <v>2037</v>
      </c>
      <c r="C83" s="2266" t="s">
        <v>2038</v>
      </c>
      <c r="D83" s="4369"/>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57" t="s">
        <v>2519</v>
      </c>
      <c r="E124" s="1234" t="s">
        <v>2517</v>
      </c>
    </row>
    <row r="125" spans="1:6">
      <c r="A125" s="1233">
        <v>2</v>
      </c>
      <c r="B125" s="2202" t="s">
        <v>2496</v>
      </c>
      <c r="C125" s="2266" t="s">
        <v>2498</v>
      </c>
      <c r="D125" s="4357"/>
      <c r="E125" s="1234" t="s">
        <v>2517</v>
      </c>
    </row>
    <row r="126" spans="1:6">
      <c r="A126" s="1233">
        <v>3</v>
      </c>
      <c r="B126" s="2202" t="s">
        <v>249</v>
      </c>
      <c r="C126" s="2266" t="s">
        <v>2499</v>
      </c>
      <c r="D126" s="4357"/>
      <c r="E126" s="1234" t="s">
        <v>2517</v>
      </c>
    </row>
    <row r="127" spans="1:6">
      <c r="A127" s="1233">
        <v>4</v>
      </c>
      <c r="B127" s="2202" t="s">
        <v>2510</v>
      </c>
      <c r="C127" s="2266" t="s">
        <v>2500</v>
      </c>
      <c r="D127" s="4357"/>
      <c r="E127" s="1234" t="s">
        <v>2517</v>
      </c>
    </row>
    <row r="128" spans="1:6">
      <c r="A128" s="1233">
        <v>5</v>
      </c>
      <c r="B128" s="2202" t="s">
        <v>2511</v>
      </c>
      <c r="C128" s="2266" t="s">
        <v>2501</v>
      </c>
      <c r="D128" s="4357"/>
      <c r="E128" s="1234" t="s">
        <v>2517</v>
      </c>
    </row>
    <row r="129" spans="1:5">
      <c r="A129" s="1233">
        <v>6</v>
      </c>
      <c r="B129" s="2202" t="s">
        <v>2512</v>
      </c>
      <c r="C129" s="2266" t="s">
        <v>2502</v>
      </c>
      <c r="D129" s="4357"/>
      <c r="E129" s="1234" t="s">
        <v>2517</v>
      </c>
    </row>
    <row r="130" spans="1:5">
      <c r="A130" s="1233">
        <v>7</v>
      </c>
      <c r="B130" s="2202" t="s">
        <v>253</v>
      </c>
      <c r="C130" s="2266" t="s">
        <v>2503</v>
      </c>
      <c r="D130" s="4357"/>
      <c r="E130" s="1234" t="s">
        <v>2517</v>
      </c>
    </row>
    <row r="131" spans="1:5">
      <c r="A131" s="1233">
        <v>8</v>
      </c>
      <c r="B131" s="2202" t="s">
        <v>254</v>
      </c>
      <c r="C131" s="2266" t="s">
        <v>2504</v>
      </c>
      <c r="D131" s="4357"/>
      <c r="E131" s="1234" t="s">
        <v>2517</v>
      </c>
    </row>
    <row r="132" spans="1:5">
      <c r="A132" s="1233">
        <v>9</v>
      </c>
      <c r="B132" s="2202" t="s">
        <v>2513</v>
      </c>
      <c r="C132" s="2266" t="s">
        <v>2505</v>
      </c>
      <c r="D132" s="4357"/>
      <c r="E132" s="1234" t="s">
        <v>2517</v>
      </c>
    </row>
    <row r="133" spans="1:5">
      <c r="A133" s="1233">
        <v>10</v>
      </c>
      <c r="B133" s="2202" t="s">
        <v>2514</v>
      </c>
      <c r="C133" s="2266" t="s">
        <v>2506</v>
      </c>
      <c r="D133" s="4357"/>
      <c r="E133" s="1234" t="s">
        <v>2517</v>
      </c>
    </row>
    <row r="134" spans="1:5">
      <c r="A134" s="1233">
        <v>11</v>
      </c>
      <c r="B134" s="2202" t="s">
        <v>2515</v>
      </c>
      <c r="C134" s="2266" t="s">
        <v>2507</v>
      </c>
      <c r="D134" s="4357"/>
      <c r="E134" s="1234" t="s">
        <v>2517</v>
      </c>
    </row>
    <row r="135" spans="1:5">
      <c r="A135" s="1233">
        <v>12</v>
      </c>
      <c r="B135" s="2202" t="s">
        <v>258</v>
      </c>
      <c r="C135" s="2266" t="s">
        <v>2508</v>
      </c>
      <c r="D135" s="4357"/>
      <c r="E135" s="1234" t="s">
        <v>2517</v>
      </c>
    </row>
    <row r="136" spans="1:5">
      <c r="A136" s="1233">
        <v>13</v>
      </c>
      <c r="B136" s="2202" t="s">
        <v>2516</v>
      </c>
      <c r="C136" s="2266" t="s">
        <v>2509</v>
      </c>
      <c r="D136" s="4357"/>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210" t="s">
        <v>1574</v>
      </c>
      <c r="B1" s="4210"/>
      <c r="C1" s="4210"/>
      <c r="F1" s="4211" t="s">
        <v>1575</v>
      </c>
      <c r="G1" s="4211"/>
      <c r="H1" s="1356"/>
    </row>
    <row r="2" spans="1:8">
      <c r="A2" s="1357"/>
    </row>
    <row r="3" spans="1:8">
      <c r="A3" s="4212" t="s">
        <v>1576</v>
      </c>
      <c r="B3" s="4212"/>
      <c r="C3" s="4212"/>
      <c r="D3" s="4212"/>
      <c r="E3" s="4212"/>
      <c r="F3" s="4212"/>
      <c r="G3" s="4212"/>
    </row>
    <row r="4" spans="1:8" ht="14.4" thickBot="1">
      <c r="A4" s="4213" t="s">
        <v>1577</v>
      </c>
      <c r="B4" s="4213"/>
      <c r="C4" s="4213"/>
      <c r="D4" s="4213"/>
      <c r="E4" s="4213"/>
      <c r="F4" s="4213"/>
      <c r="G4" s="4213"/>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209" t="s">
        <v>1695</v>
      </c>
      <c r="E134" s="4209"/>
      <c r="F134" s="4209"/>
      <c r="G134" s="4209"/>
    </row>
    <row r="135" spans="1:7">
      <c r="A135" s="1378"/>
      <c r="D135" s="4208" t="s">
        <v>1696</v>
      </c>
      <c r="E135" s="4208"/>
      <c r="F135" s="4208"/>
      <c r="G135" s="4208"/>
    </row>
    <row r="136" spans="1:7">
      <c r="A136" s="1378"/>
      <c r="D136" s="4208" t="s">
        <v>1520</v>
      </c>
      <c r="E136" s="4208"/>
      <c r="F136" s="4208"/>
      <c r="G136" s="4208"/>
    </row>
    <row r="137" spans="1:7">
      <c r="A137" s="1378"/>
      <c r="D137" s="4209" t="s">
        <v>1697</v>
      </c>
      <c r="E137" s="4209"/>
      <c r="F137" s="4209"/>
      <c r="G137" s="4209"/>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312" t="s">
        <v>2732</v>
      </c>
      <c r="B1" s="4312"/>
      <c r="C1" s="4312"/>
      <c r="D1" s="4312"/>
      <c r="E1" s="4312"/>
      <c r="F1" s="4312"/>
      <c r="G1" s="4312"/>
      <c r="H1" s="4312"/>
      <c r="I1" s="4312"/>
      <c r="J1" s="4312"/>
      <c r="K1" s="4312"/>
      <c r="L1" s="4312"/>
      <c r="M1" s="4312"/>
      <c r="N1" s="4312"/>
      <c r="O1" s="4312"/>
      <c r="P1" s="4312"/>
      <c r="Q1" s="4312"/>
      <c r="R1" s="4312"/>
      <c r="S1" s="4312"/>
      <c r="T1" s="4312"/>
    </row>
    <row r="2" spans="1:35" s="2" customFormat="1" ht="17.399999999999999">
      <c r="A2" s="38"/>
      <c r="B2" s="38"/>
      <c r="C2" s="38"/>
      <c r="D2" s="38"/>
      <c r="E2" s="38"/>
      <c r="F2" s="38"/>
      <c r="G2" s="38"/>
      <c r="H2" s="38"/>
      <c r="I2" s="38"/>
      <c r="J2" s="38"/>
      <c r="K2" s="38"/>
    </row>
    <row r="4" spans="1:35">
      <c r="A4" s="4373" t="s">
        <v>183</v>
      </c>
      <c r="B4" s="4373" t="s">
        <v>640</v>
      </c>
      <c r="C4" s="4375" t="s">
        <v>363</v>
      </c>
      <c r="D4" s="4375"/>
      <c r="E4" s="4375"/>
      <c r="F4" s="4375" t="s">
        <v>166</v>
      </c>
      <c r="G4" s="4375"/>
      <c r="H4" s="4375"/>
      <c r="I4" s="4375" t="s">
        <v>167</v>
      </c>
      <c r="J4" s="4375"/>
      <c r="K4" s="4375"/>
      <c r="L4" s="4375" t="s">
        <v>2706</v>
      </c>
      <c r="M4" s="4375"/>
      <c r="N4" s="4375"/>
      <c r="O4" s="4375" t="s">
        <v>2707</v>
      </c>
      <c r="P4" s="4375"/>
      <c r="Q4" s="4375"/>
      <c r="R4" s="4375" t="s">
        <v>2708</v>
      </c>
      <c r="S4" s="4375"/>
      <c r="T4" s="4375"/>
      <c r="W4" s="1234"/>
      <c r="X4" s="4331" t="s">
        <v>2709</v>
      </c>
      <c r="Y4" s="4375" t="s">
        <v>513</v>
      </c>
      <c r="Z4" s="4375"/>
      <c r="AA4" s="4375"/>
      <c r="AB4" s="4375"/>
      <c r="AC4" s="4375"/>
      <c r="AD4" s="4375"/>
      <c r="AE4" s="4375"/>
      <c r="AF4" s="4375"/>
      <c r="AG4" s="4375"/>
    </row>
    <row r="5" spans="1:35" s="70" customFormat="1" ht="156.6" customHeight="1">
      <c r="A5" s="4374"/>
      <c r="B5" s="4374"/>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31"/>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300" t="s">
        <v>2688</v>
      </c>
      <c r="C1" s="4300"/>
      <c r="D1" s="4300"/>
      <c r="E1" s="4300"/>
      <c r="F1" s="4300"/>
      <c r="G1" s="4300"/>
      <c r="H1" s="4300"/>
    </row>
    <row r="2" spans="1:8">
      <c r="B2" s="763"/>
      <c r="C2" s="764"/>
      <c r="D2" s="763"/>
      <c r="E2" s="763"/>
      <c r="F2" s="763"/>
      <c r="G2" s="763"/>
    </row>
    <row r="3" spans="1:8">
      <c r="A3" s="4376" t="s">
        <v>288</v>
      </c>
      <c r="B3" s="4301" t="s">
        <v>791</v>
      </c>
      <c r="C3" s="4377" t="s">
        <v>2674</v>
      </c>
      <c r="D3" s="4302" t="s">
        <v>176</v>
      </c>
      <c r="E3" s="4302"/>
      <c r="F3" s="4303" t="s">
        <v>2678</v>
      </c>
      <c r="G3" s="4303"/>
      <c r="H3" s="4303"/>
    </row>
    <row r="4" spans="1:8" ht="109.2" customHeight="1">
      <c r="A4" s="4376"/>
      <c r="B4" s="4301"/>
      <c r="C4" s="4378"/>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86" t="s">
        <v>899</v>
      </c>
      <c r="C1" s="4386"/>
      <c r="D1" s="4386"/>
      <c r="E1" s="4386"/>
      <c r="F1" s="4386"/>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81" t="s">
        <v>912</v>
      </c>
      <c r="C11" s="4381"/>
      <c r="D11" s="4381"/>
      <c r="E11" s="4381"/>
      <c r="F11" s="4381"/>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81" t="s">
        <v>919</v>
      </c>
      <c r="C17" s="4381"/>
      <c r="D17" s="4381"/>
      <c r="E17" s="4381"/>
      <c r="F17" s="4381"/>
    </row>
    <row r="18" spans="2:7">
      <c r="B18" s="823" t="s">
        <v>920</v>
      </c>
      <c r="C18" s="824"/>
      <c r="D18" s="824"/>
      <c r="E18" s="824"/>
    </row>
    <row r="19" spans="2:7" customFormat="1" ht="33.9" customHeight="1">
      <c r="B19" s="4381" t="s">
        <v>921</v>
      </c>
      <c r="C19" s="4381"/>
      <c r="D19" s="4381"/>
      <c r="E19" s="4381"/>
      <c r="F19" s="4381"/>
      <c r="G19" s="825"/>
    </row>
    <row r="20" spans="2:7" customFormat="1" ht="54.75" customHeight="1">
      <c r="B20" s="4381" t="s">
        <v>922</v>
      </c>
      <c r="C20" s="4381"/>
      <c r="D20" s="4381"/>
      <c r="E20" s="4381"/>
      <c r="F20" s="4381"/>
      <c r="G20" s="825"/>
    </row>
    <row r="21" spans="2:7" customFormat="1" ht="33.9" customHeight="1">
      <c r="B21" s="4381" t="s">
        <v>923</v>
      </c>
      <c r="C21" s="4381"/>
      <c r="D21" s="4381"/>
      <c r="E21" s="4381"/>
      <c r="F21" s="4381"/>
      <c r="G21" s="825"/>
    </row>
    <row r="22" spans="2:7" customFormat="1" ht="51" customHeight="1">
      <c r="B22" s="4381" t="s">
        <v>924</v>
      </c>
      <c r="C22" s="4381"/>
      <c r="D22" s="4381"/>
      <c r="E22" s="4381"/>
      <c r="F22" s="4381"/>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81" t="s">
        <v>927</v>
      </c>
      <c r="C31" s="4381"/>
      <c r="D31" s="4381"/>
      <c r="E31" s="4381"/>
      <c r="F31" s="4381"/>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79" t="s">
        <v>930</v>
      </c>
      <c r="C41" s="4379"/>
      <c r="D41" s="4379"/>
      <c r="E41" s="4379"/>
      <c r="F41" s="4379"/>
    </row>
    <row r="42" spans="2:6">
      <c r="B42" s="823" t="s">
        <v>920</v>
      </c>
      <c r="C42" s="824"/>
      <c r="D42" s="824"/>
      <c r="E42" s="824"/>
    </row>
    <row r="43" spans="2:6" ht="62.25" customHeight="1">
      <c r="B43" s="4379" t="s">
        <v>931</v>
      </c>
      <c r="C43" s="4379"/>
      <c r="D43" s="4379"/>
      <c r="E43" s="4379"/>
      <c r="F43" s="4379"/>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79" t="s">
        <v>934</v>
      </c>
      <c r="C53" s="4379"/>
      <c r="D53" s="4379"/>
      <c r="E53" s="4379"/>
      <c r="F53" s="4379"/>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79" t="s">
        <v>944</v>
      </c>
      <c r="C63" s="4379"/>
      <c r="D63" s="4379"/>
      <c r="E63" s="4379"/>
      <c r="F63" s="4379"/>
    </row>
    <row r="64" spans="2:6">
      <c r="B64" s="4384"/>
      <c r="C64" s="4385"/>
      <c r="D64" s="4385"/>
      <c r="E64" s="4385"/>
      <c r="F64" s="4385"/>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83" t="s">
        <v>948</v>
      </c>
      <c r="C79" s="4383"/>
      <c r="D79" s="4383"/>
      <c r="E79" s="4383"/>
      <c r="F79" s="4383"/>
    </row>
    <row r="80" spans="2:6" ht="85.5" customHeight="1">
      <c r="B80" s="4379" t="s">
        <v>949</v>
      </c>
      <c r="C80" s="4379"/>
      <c r="D80" s="4379"/>
      <c r="E80" s="4379"/>
      <c r="F80" s="4379"/>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79" t="s">
        <v>951</v>
      </c>
      <c r="C90" s="4379"/>
      <c r="D90" s="4379"/>
      <c r="E90" s="4379"/>
      <c r="F90" s="4379"/>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79" t="s">
        <v>953</v>
      </c>
      <c r="C100" s="4379"/>
      <c r="D100" s="4379"/>
      <c r="E100" s="4379"/>
      <c r="F100" s="4379"/>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81" t="s">
        <v>956</v>
      </c>
      <c r="C112" s="4381"/>
      <c r="D112" s="4381"/>
      <c r="E112" s="4381"/>
      <c r="F112" s="4381"/>
    </row>
    <row r="113" spans="2:6">
      <c r="B113" s="4381" t="s">
        <v>957</v>
      </c>
      <c r="C113" s="4381"/>
      <c r="D113" s="4381"/>
      <c r="E113" s="4381"/>
      <c r="F113" s="4381"/>
    </row>
    <row r="114" spans="2:6">
      <c r="B114" s="4381" t="s">
        <v>958</v>
      </c>
      <c r="C114" s="4381"/>
      <c r="D114" s="4381"/>
      <c r="E114" s="4381"/>
      <c r="F114" s="4381"/>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79" t="s">
        <v>970</v>
      </c>
      <c r="C154" s="4379"/>
      <c r="D154" s="4379"/>
      <c r="E154" s="4379"/>
      <c r="F154" s="4379"/>
    </row>
    <row r="156" spans="2:6" s="813" customFormat="1">
      <c r="B156" s="814" t="s">
        <v>971</v>
      </c>
    </row>
    <row r="157" spans="2:6" ht="36" customHeight="1">
      <c r="B157" s="4379" t="s">
        <v>972</v>
      </c>
      <c r="C157" s="4379"/>
      <c r="D157" s="4379"/>
      <c r="E157" s="4379"/>
      <c r="F157" s="4379"/>
    </row>
    <row r="158" spans="2:6">
      <c r="B158" s="4383" t="s">
        <v>973</v>
      </c>
      <c r="C158" s="4383"/>
      <c r="D158" s="4383"/>
      <c r="E158" s="4383"/>
      <c r="F158" s="4383"/>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79" t="s">
        <v>974</v>
      </c>
      <c r="C167" s="4379"/>
      <c r="D167" s="4379"/>
      <c r="E167" s="4379"/>
      <c r="F167" s="4379"/>
    </row>
    <row r="168" spans="2:6">
      <c r="B168" s="4379" t="s">
        <v>975</v>
      </c>
      <c r="C168" s="4379"/>
      <c r="D168" s="4379"/>
      <c r="E168" s="4379"/>
      <c r="F168" s="4379"/>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79" t="s">
        <v>982</v>
      </c>
      <c r="C176" s="4379"/>
      <c r="D176" s="4379"/>
      <c r="E176" s="4379"/>
      <c r="F176" s="4379"/>
    </row>
    <row r="177" spans="2:6" ht="68.25" customHeight="1">
      <c r="B177" s="4379" t="s">
        <v>983</v>
      </c>
      <c r="C177" s="4379"/>
      <c r="D177" s="4379"/>
      <c r="E177" s="4379"/>
      <c r="F177" s="4379"/>
    </row>
    <row r="178" spans="2:6" ht="162.75" customHeight="1">
      <c r="B178" s="4379" t="s">
        <v>984</v>
      </c>
      <c r="C178" s="4379"/>
      <c r="D178" s="4379"/>
      <c r="E178" s="4379"/>
      <c r="F178" s="4379"/>
    </row>
    <row r="179" spans="2:6">
      <c r="B179" s="847"/>
      <c r="C179" s="835"/>
      <c r="D179" s="835"/>
      <c r="E179" s="835"/>
      <c r="F179" s="835"/>
    </row>
    <row r="180" spans="2:6" s="813" customFormat="1">
      <c r="B180" s="814" t="s">
        <v>985</v>
      </c>
    </row>
    <row r="181" spans="2:6" ht="39" customHeight="1">
      <c r="B181" s="4379" t="s">
        <v>986</v>
      </c>
      <c r="C181" s="4379"/>
      <c r="D181" s="4379"/>
      <c r="E181" s="4379"/>
      <c r="F181" s="4379"/>
    </row>
    <row r="182" spans="2:6">
      <c r="B182" s="4382" t="s">
        <v>987</v>
      </c>
      <c r="C182" s="4379"/>
      <c r="D182" s="4379"/>
      <c r="E182" s="4379"/>
      <c r="F182" s="4379"/>
    </row>
    <row r="183" spans="2:6" ht="40.5" customHeight="1">
      <c r="B183" s="4379" t="s">
        <v>988</v>
      </c>
      <c r="C183" s="4379"/>
      <c r="D183" s="4379"/>
      <c r="E183" s="4379"/>
      <c r="F183" s="4379"/>
    </row>
    <row r="184" spans="2:6" ht="48.75" customHeight="1">
      <c r="B184" s="4379" t="s">
        <v>989</v>
      </c>
      <c r="C184" s="4379"/>
      <c r="D184" s="4379"/>
      <c r="E184" s="4379"/>
      <c r="F184" s="4379"/>
    </row>
    <row r="185" spans="2:6" ht="45.15" customHeight="1">
      <c r="B185" s="4382" t="s">
        <v>990</v>
      </c>
      <c r="C185" s="4379"/>
      <c r="D185" s="4379"/>
      <c r="E185" s="4379"/>
      <c r="F185" s="4379"/>
    </row>
    <row r="186" spans="2:6" ht="65.25" customHeight="1">
      <c r="B186" s="4382" t="s">
        <v>991</v>
      </c>
      <c r="C186" s="4379"/>
      <c r="D186" s="4379"/>
      <c r="E186" s="4379"/>
      <c r="F186" s="4379"/>
    </row>
    <row r="187" spans="2:6" ht="53.25" customHeight="1">
      <c r="B187" s="4382" t="s">
        <v>992</v>
      </c>
      <c r="C187" s="4379"/>
      <c r="D187" s="4379"/>
      <c r="E187" s="4379"/>
      <c r="F187" s="4379"/>
    </row>
    <row r="188" spans="2:6" ht="63.15" customHeight="1">
      <c r="B188" s="4382" t="s">
        <v>993</v>
      </c>
      <c r="C188" s="4379"/>
      <c r="D188" s="4379"/>
      <c r="E188" s="4379"/>
      <c r="F188" s="4379"/>
    </row>
    <row r="190" spans="2:6" s="813" customFormat="1">
      <c r="B190" s="814" t="s">
        <v>994</v>
      </c>
    </row>
    <row r="191" spans="2:6" ht="34.5" customHeight="1">
      <c r="B191" s="4379" t="s">
        <v>995</v>
      </c>
      <c r="C191" s="4379"/>
      <c r="D191" s="4379"/>
      <c r="E191" s="4379"/>
      <c r="F191" s="4379"/>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79" t="s">
        <v>1002</v>
      </c>
      <c r="C198" s="4379"/>
      <c r="D198" s="4379"/>
      <c r="E198" s="4379"/>
      <c r="F198" s="4379"/>
    </row>
    <row r="199" spans="2:6" s="813" customFormat="1">
      <c r="B199" s="814" t="s">
        <v>1003</v>
      </c>
    </row>
    <row r="200" spans="2:6" s="843" customFormat="1">
      <c r="B200" s="4379" t="s">
        <v>1004</v>
      </c>
      <c r="C200" s="4379"/>
      <c r="D200" s="4379"/>
      <c r="E200" s="4379"/>
      <c r="F200" s="4379"/>
    </row>
    <row r="201" spans="2:6">
      <c r="B201" s="4379" t="s">
        <v>1005</v>
      </c>
      <c r="C201" s="4379"/>
      <c r="D201" s="4379"/>
      <c r="E201" s="4379"/>
      <c r="F201" s="4379"/>
    </row>
    <row r="202" spans="2:6" ht="81.150000000000006" customHeight="1">
      <c r="B202" s="4381" t="s">
        <v>1006</v>
      </c>
      <c r="C202" s="4381"/>
      <c r="D202" s="4381"/>
      <c r="E202" s="4381"/>
      <c r="F202" s="4381"/>
    </row>
    <row r="203" spans="2:6" ht="66.75" customHeight="1">
      <c r="B203" s="4379" t="s">
        <v>1007</v>
      </c>
      <c r="C203" s="4379"/>
      <c r="D203" s="4379"/>
      <c r="E203" s="4379"/>
      <c r="F203" s="4379"/>
    </row>
    <row r="204" spans="2:6" ht="117.15" customHeight="1">
      <c r="B204" s="4379" t="s">
        <v>1008</v>
      </c>
      <c r="C204" s="4379"/>
      <c r="D204" s="4379"/>
      <c r="E204" s="4379"/>
      <c r="F204" s="4379"/>
    </row>
    <row r="205" spans="2:6">
      <c r="B205" s="4380" t="s">
        <v>1009</v>
      </c>
      <c r="C205" s="4380"/>
      <c r="D205" s="4380"/>
      <c r="E205" s="4380"/>
      <c r="F205" s="4380"/>
    </row>
    <row r="207" spans="2:6">
      <c r="B207" s="814" t="s">
        <v>1010</v>
      </c>
    </row>
    <row r="208" spans="2:6" ht="59.4" customHeight="1">
      <c r="B208" s="4381" t="s">
        <v>1011</v>
      </c>
      <c r="C208" s="4381"/>
      <c r="D208" s="4381"/>
      <c r="E208" s="4381"/>
      <c r="F208" s="4381"/>
    </row>
    <row r="209" spans="2:6" ht="300" customHeight="1">
      <c r="B209" s="4381" t="s">
        <v>1012</v>
      </c>
      <c r="C209" s="4381"/>
      <c r="D209" s="4381"/>
      <c r="E209" s="4381"/>
      <c r="F209" s="4381"/>
    </row>
    <row r="210" spans="2:6">
      <c r="B210" s="814" t="s">
        <v>1013</v>
      </c>
      <c r="C210" s="840"/>
      <c r="D210" s="840"/>
      <c r="E210" s="840"/>
      <c r="F210" s="840"/>
    </row>
    <row r="211" spans="2:6" ht="79.5" customHeight="1">
      <c r="B211" s="4379" t="s">
        <v>1014</v>
      </c>
      <c r="C211" s="4379"/>
      <c r="D211" s="4379"/>
      <c r="E211" s="4379"/>
      <c r="F211" s="4379"/>
    </row>
    <row r="212" spans="2:6" s="813" customFormat="1">
      <c r="B212" s="813" t="s">
        <v>1015</v>
      </c>
    </row>
    <row r="213" spans="2:6" ht="59.4" customHeight="1">
      <c r="B213" s="4379" t="s">
        <v>1016</v>
      </c>
      <c r="C213" s="4379"/>
      <c r="D213" s="4379"/>
      <c r="E213" s="4379"/>
      <c r="F213" s="4379"/>
    </row>
    <row r="214" spans="2:6" ht="103.5" customHeight="1">
      <c r="B214" s="4379" t="s">
        <v>1017</v>
      </c>
      <c r="C214" s="4379"/>
      <c r="D214" s="4379"/>
      <c r="E214" s="4379"/>
      <c r="F214" s="4379"/>
    </row>
    <row r="215" spans="2:6" ht="96" customHeight="1">
      <c r="B215" s="4379" t="s">
        <v>1018</v>
      </c>
      <c r="C215" s="4379"/>
      <c r="D215" s="4379"/>
      <c r="E215" s="4379"/>
      <c r="F215" s="4379"/>
    </row>
    <row r="216" spans="2:6" s="813" customFormat="1" ht="22.5" customHeight="1">
      <c r="B216" s="813" t="s">
        <v>1019</v>
      </c>
    </row>
    <row r="217" spans="2:6" ht="136.5" customHeight="1">
      <c r="B217" s="4379" t="s">
        <v>1020</v>
      </c>
      <c r="C217" s="4379"/>
      <c r="D217" s="4379"/>
      <c r="E217" s="4379"/>
      <c r="F217" s="4379"/>
    </row>
    <row r="218" spans="2:6" ht="60.75" customHeight="1">
      <c r="B218" s="4379" t="s">
        <v>1021</v>
      </c>
      <c r="C218" s="4379"/>
      <c r="D218" s="4379"/>
      <c r="E218" s="4379"/>
      <c r="F218" s="4379"/>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88" t="s">
        <v>1022</v>
      </c>
      <c r="B1" s="4288"/>
      <c r="C1" s="4288"/>
      <c r="D1" s="4288"/>
      <c r="E1" s="4288"/>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87" t="s">
        <v>1055</v>
      </c>
      <c r="B2" s="4387"/>
      <c r="C2" s="4387"/>
      <c r="D2" s="4387"/>
    </row>
    <row r="3" spans="1:15" s="875" customFormat="1" ht="18" customHeight="1">
      <c r="A3" s="4387" t="s">
        <v>1056</v>
      </c>
      <c r="B3" s="4387"/>
      <c r="C3" s="4387"/>
      <c r="D3" s="4387"/>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88" t="s">
        <v>1064</v>
      </c>
    </row>
    <row r="11" spans="1:15" s="875" customFormat="1">
      <c r="A11" s="892"/>
      <c r="B11" s="889" t="s">
        <v>1061</v>
      </c>
      <c r="C11" s="895">
        <v>3605724</v>
      </c>
      <c r="D11" s="4389"/>
    </row>
    <row r="12" spans="1:15" s="875" customFormat="1">
      <c r="A12" s="892"/>
      <c r="B12" s="891" t="s">
        <v>1062</v>
      </c>
      <c r="C12" s="895">
        <v>27026</v>
      </c>
      <c r="D12" s="4390"/>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91" t="s">
        <v>1068</v>
      </c>
      <c r="L13" s="4392"/>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88" t="s">
        <v>1071</v>
      </c>
      <c r="H16" s="902">
        <v>22312</v>
      </c>
      <c r="I16" s="903">
        <f>+H16</f>
        <v>22312</v>
      </c>
      <c r="J16" s="904"/>
      <c r="K16" s="904"/>
      <c r="L16" s="904"/>
      <c r="O16" s="875">
        <v>13</v>
      </c>
    </row>
    <row r="17" spans="1:15" s="875" customFormat="1">
      <c r="A17" s="905"/>
      <c r="B17" s="889" t="s">
        <v>1061</v>
      </c>
      <c r="C17" s="895">
        <f>+I16+I20*H7</f>
        <v>135531.14631762507</v>
      </c>
      <c r="D17" s="4389"/>
      <c r="G17" s="906" t="s">
        <v>1072</v>
      </c>
      <c r="H17" s="902">
        <v>1152</v>
      </c>
      <c r="I17" s="903">
        <f>+H17</f>
        <v>1152</v>
      </c>
      <c r="J17" s="904"/>
      <c r="K17" s="904"/>
      <c r="L17" s="904"/>
      <c r="O17" s="875">
        <v>14</v>
      </c>
    </row>
    <row r="18" spans="1:15" s="875" customFormat="1">
      <c r="A18" s="905"/>
      <c r="B18" s="891" t="s">
        <v>1062</v>
      </c>
      <c r="C18" s="895">
        <f>+I20*I7</f>
        <v>0</v>
      </c>
      <c r="D18" s="4390"/>
      <c r="G18" s="906" t="s">
        <v>1073</v>
      </c>
      <c r="H18" s="902">
        <v>167395</v>
      </c>
      <c r="I18" s="903">
        <f>+H18</f>
        <v>167395</v>
      </c>
      <c r="J18" s="904"/>
      <c r="K18" s="904"/>
      <c r="L18" s="904"/>
      <c r="O18" s="875">
        <v>15</v>
      </c>
    </row>
    <row r="19" spans="1:15" s="875" customFormat="1">
      <c r="A19" s="892">
        <v>2</v>
      </c>
      <c r="B19" s="893" t="s">
        <v>1074</v>
      </c>
      <c r="C19" s="894">
        <v>-58428.800727811293</v>
      </c>
      <c r="D19" s="4393" t="s">
        <v>1071</v>
      </c>
      <c r="G19" s="906" t="s">
        <v>1075</v>
      </c>
      <c r="H19" s="907">
        <v>0</v>
      </c>
      <c r="I19" s="908">
        <f>+H19</f>
        <v>0</v>
      </c>
      <c r="J19" s="906"/>
      <c r="K19" s="906"/>
      <c r="L19" s="906"/>
      <c r="O19" s="875">
        <v>16</v>
      </c>
    </row>
    <row r="20" spans="1:15" s="875" customFormat="1">
      <c r="A20" s="909"/>
      <c r="B20" s="889" t="s">
        <v>1061</v>
      </c>
      <c r="C20" s="910">
        <f>+C19*H7</f>
        <v>-39248.749243625964</v>
      </c>
      <c r="D20" s="4393"/>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93"/>
    </row>
    <row r="22" spans="1:15" ht="31.5" customHeight="1">
      <c r="A22" s="892">
        <v>3</v>
      </c>
      <c r="B22" s="893" t="s">
        <v>1077</v>
      </c>
      <c r="C22" s="894">
        <v>354678.11232000001</v>
      </c>
      <c r="D22" s="4388" t="s">
        <v>1078</v>
      </c>
    </row>
    <row r="23" spans="1:15" s="916" customFormat="1" ht="24" customHeight="1">
      <c r="A23" s="914"/>
      <c r="B23" s="889" t="s">
        <v>1061</v>
      </c>
      <c r="C23" s="915">
        <v>51139.839999999997</v>
      </c>
      <c r="D23" s="4390"/>
    </row>
    <row r="24" spans="1:15" s="916" customFormat="1" ht="24" customHeight="1">
      <c r="A24" s="917"/>
      <c r="B24" s="918"/>
      <c r="C24" s="919"/>
      <c r="D24" s="917"/>
    </row>
    <row r="25" spans="1:15" s="916" customFormat="1" ht="34.5" customHeight="1">
      <c r="B25" s="4394"/>
      <c r="C25" s="4394"/>
      <c r="D25" s="4394"/>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400" t="s">
        <v>1079</v>
      </c>
      <c r="B1" s="4401"/>
      <c r="C1" s="4401"/>
      <c r="D1" s="4401"/>
      <c r="E1" s="4401"/>
      <c r="F1" s="4401"/>
      <c r="G1" s="4401"/>
      <c r="H1" s="4401"/>
      <c r="I1" s="4401"/>
    </row>
    <row r="2" spans="1:9" s="924" customFormat="1">
      <c r="A2" s="4402" t="s">
        <v>790</v>
      </c>
      <c r="B2" s="4402"/>
      <c r="C2" s="4402"/>
      <c r="D2" s="4402"/>
      <c r="E2" s="4402"/>
      <c r="F2" s="4402"/>
      <c r="G2" s="4402"/>
      <c r="H2" s="4402"/>
      <c r="I2" s="4402"/>
    </row>
    <row r="3" spans="1:9">
      <c r="A3" s="925"/>
      <c r="B3" s="925"/>
      <c r="C3" s="925"/>
      <c r="D3" s="925"/>
      <c r="E3" s="925"/>
      <c r="F3" s="925"/>
      <c r="G3" s="925"/>
      <c r="H3" s="925"/>
      <c r="I3" s="925"/>
    </row>
    <row r="4" spans="1:9" s="927" customFormat="1" ht="15" thickBot="1">
      <c r="A4" s="926"/>
      <c r="B4" s="926"/>
      <c r="C4" s="926"/>
      <c r="D4" s="926"/>
      <c r="E4" s="926"/>
      <c r="F4" s="926"/>
      <c r="G4" s="4403" t="s">
        <v>1080</v>
      </c>
      <c r="H4" s="4403"/>
      <c r="I4" s="4403"/>
    </row>
    <row r="5" spans="1:9" s="928" customFormat="1" ht="35.25" customHeight="1">
      <c r="A5" s="4332" t="s">
        <v>244</v>
      </c>
      <c r="B5" s="4404" t="s">
        <v>326</v>
      </c>
      <c r="C5" s="4404" t="s">
        <v>1081</v>
      </c>
      <c r="D5" s="4404" t="s">
        <v>1082</v>
      </c>
      <c r="E5" s="4405" t="s">
        <v>336</v>
      </c>
      <c r="F5" s="4405"/>
      <c r="G5" s="4405"/>
      <c r="H5" s="4404" t="s">
        <v>1083</v>
      </c>
      <c r="I5" s="4406"/>
    </row>
    <row r="6" spans="1:9" s="928" customFormat="1">
      <c r="A6" s="4333"/>
      <c r="B6" s="4399"/>
      <c r="C6" s="4399"/>
      <c r="D6" s="4399"/>
      <c r="E6" s="4398" t="s">
        <v>1084</v>
      </c>
      <c r="F6" s="4398" t="s">
        <v>1085</v>
      </c>
      <c r="G6" s="4398" t="s">
        <v>1086</v>
      </c>
      <c r="H6" s="4399" t="s">
        <v>1087</v>
      </c>
      <c r="I6" s="4407" t="s">
        <v>1088</v>
      </c>
    </row>
    <row r="7" spans="1:9" s="928" customFormat="1" ht="51" customHeight="1">
      <c r="A7" s="4333"/>
      <c r="B7" s="4399"/>
      <c r="C7" s="4399"/>
      <c r="D7" s="4399"/>
      <c r="E7" s="4399"/>
      <c r="F7" s="4399"/>
      <c r="G7" s="4399"/>
      <c r="H7" s="4399"/>
      <c r="I7" s="4407"/>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95" t="s">
        <v>1235</v>
      </c>
      <c r="C193" s="4396"/>
      <c r="D193" s="4397"/>
      <c r="E193" s="1019"/>
      <c r="F193" s="1019"/>
      <c r="G193" s="255">
        <v>0.15</v>
      </c>
      <c r="H193" s="1020"/>
      <c r="I193" s="1011"/>
    </row>
    <row r="194" spans="1:9" hidden="1">
      <c r="A194" s="1018">
        <f>A193+1</f>
        <v>2</v>
      </c>
      <c r="B194" s="4395" t="s">
        <v>1236</v>
      </c>
      <c r="C194" s="4396"/>
      <c r="D194" s="4397"/>
      <c r="E194" s="1019"/>
      <c r="F194" s="1019"/>
      <c r="G194" s="1021">
        <v>2599960</v>
      </c>
      <c r="H194" s="1020"/>
      <c r="I194" s="1011"/>
    </row>
    <row r="195" spans="1:9" hidden="1">
      <c r="A195" s="1018">
        <f>A194+1</f>
        <v>3</v>
      </c>
      <c r="B195" s="4395" t="s">
        <v>1237</v>
      </c>
      <c r="C195" s="4396"/>
      <c r="D195" s="4397"/>
      <c r="E195" s="1019"/>
      <c r="F195" s="1019"/>
      <c r="G195" s="1022">
        <v>392.92</v>
      </c>
      <c r="H195" s="1020"/>
      <c r="I195" s="1011"/>
    </row>
    <row r="196" spans="1:9" hidden="1">
      <c r="A196" s="1018">
        <f>A195+1</f>
        <v>4</v>
      </c>
      <c r="B196" s="4395" t="s">
        <v>1238</v>
      </c>
      <c r="C196" s="4396"/>
      <c r="D196" s="4397"/>
      <c r="E196" s="1019"/>
      <c r="F196" s="1019"/>
      <c r="G196" s="1021">
        <v>416863.19</v>
      </c>
      <c r="H196" s="1020"/>
      <c r="I196" s="1011"/>
    </row>
    <row r="197" spans="1:9" hidden="1">
      <c r="A197" s="1018">
        <f>A196+1</f>
        <v>5</v>
      </c>
      <c r="B197" s="4395" t="s">
        <v>1239</v>
      </c>
      <c r="C197" s="4396"/>
      <c r="D197" s="4397"/>
      <c r="E197" s="1019"/>
      <c r="F197" s="1019"/>
      <c r="G197" s="1021">
        <v>2360659</v>
      </c>
      <c r="H197" s="1020"/>
      <c r="I197" s="1011"/>
    </row>
    <row r="198" spans="1:9" hidden="1">
      <c r="A198" s="1018">
        <f>A197+1</f>
        <v>6</v>
      </c>
      <c r="B198" s="4395" t="s">
        <v>1240</v>
      </c>
      <c r="C198" s="4396"/>
      <c r="D198" s="4397"/>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408" t="s">
        <v>1761</v>
      </c>
      <c r="B1" s="4408"/>
      <c r="C1" s="4408"/>
      <c r="D1" s="4408"/>
      <c r="E1" s="4408"/>
      <c r="F1" s="4408"/>
      <c r="G1" s="4408"/>
      <c r="H1" s="4408"/>
      <c r="I1" s="4408"/>
      <c r="J1" s="4408"/>
      <c r="K1" s="4408"/>
      <c r="L1" s="4408"/>
      <c r="M1" s="4408"/>
      <c r="N1" s="4408"/>
      <c r="O1" s="4408"/>
      <c r="P1" s="4408"/>
      <c r="Q1" s="4408"/>
      <c r="R1" s="4408"/>
      <c r="S1" s="4408"/>
      <c r="T1" s="4408"/>
      <c r="U1" s="4408"/>
      <c r="V1" s="4408"/>
      <c r="W1" s="4408"/>
      <c r="X1" s="4408"/>
      <c r="Y1" s="4408"/>
      <c r="Z1" s="4408"/>
      <c r="AJ1" s="3378"/>
      <c r="AP1" s="3" t="s">
        <v>635</v>
      </c>
      <c r="AU1" s="60"/>
      <c r="BC1" s="60"/>
      <c r="BK1" s="60"/>
      <c r="BS1" s="60"/>
      <c r="CA1" s="60"/>
      <c r="CI1" s="60"/>
      <c r="CQ1" s="60"/>
      <c r="CY1" s="60"/>
      <c r="DG1" s="60"/>
    </row>
    <row r="2" spans="1:111" ht="18.600000000000001" thickBot="1">
      <c r="B2" s="2907"/>
      <c r="C2" s="2907"/>
      <c r="D2" s="2907"/>
      <c r="S2" s="4409" t="s">
        <v>73</v>
      </c>
      <c r="T2" s="4409"/>
      <c r="U2" s="4409"/>
      <c r="V2" s="4409"/>
      <c r="W2" s="4409"/>
      <c r="X2" s="4409"/>
      <c r="Y2" s="4409"/>
      <c r="Z2" s="4409"/>
      <c r="AC2" s="35"/>
    </row>
    <row r="3" spans="1:111" s="24" customFormat="1" ht="24.75" customHeight="1">
      <c r="A3" s="4410" t="s">
        <v>0</v>
      </c>
      <c r="B3" s="4412" t="s">
        <v>1</v>
      </c>
      <c r="C3" s="4414" t="s">
        <v>1243</v>
      </c>
      <c r="D3" s="4417" t="s">
        <v>554</v>
      </c>
      <c r="E3" s="4420" t="s">
        <v>145</v>
      </c>
      <c r="F3" s="4422" t="s">
        <v>513</v>
      </c>
      <c r="G3" s="4423"/>
      <c r="H3" s="4423"/>
      <c r="I3" s="4424"/>
      <c r="J3" s="4414" t="s">
        <v>2426</v>
      </c>
      <c r="K3" s="4414" t="s">
        <v>1244</v>
      </c>
      <c r="L3" s="4420" t="s">
        <v>2420</v>
      </c>
      <c r="M3" s="4417" t="s">
        <v>2421</v>
      </c>
      <c r="N3" s="4420" t="s">
        <v>2423</v>
      </c>
      <c r="O3" s="4422" t="s">
        <v>513</v>
      </c>
      <c r="P3" s="4423"/>
      <c r="Q3" s="4423"/>
      <c r="R3" s="4424"/>
      <c r="S3" s="4420" t="s">
        <v>2587</v>
      </c>
      <c r="T3" s="4422" t="s">
        <v>513</v>
      </c>
      <c r="U3" s="4423"/>
      <c r="V3" s="4423"/>
      <c r="W3" s="4424"/>
      <c r="X3" s="4420" t="s">
        <v>2422</v>
      </c>
      <c r="Y3" s="4420" t="s">
        <v>2673</v>
      </c>
      <c r="Z3" s="4425"/>
      <c r="AJ3" s="3380"/>
    </row>
    <row r="4" spans="1:111" s="24" customFormat="1" ht="27.75" customHeight="1">
      <c r="A4" s="4411"/>
      <c r="B4" s="4413"/>
      <c r="C4" s="4415"/>
      <c r="D4" s="4418"/>
      <c r="E4" s="4421"/>
      <c r="F4" s="4418" t="s">
        <v>2733</v>
      </c>
      <c r="G4" s="4418" t="s">
        <v>2734</v>
      </c>
      <c r="H4" s="4427" t="s">
        <v>309</v>
      </c>
      <c r="I4" s="4428"/>
      <c r="J4" s="4415"/>
      <c r="K4" s="4415"/>
      <c r="L4" s="4421"/>
      <c r="M4" s="4418"/>
      <c r="N4" s="4421"/>
      <c r="O4" s="4418" t="s">
        <v>2733</v>
      </c>
      <c r="P4" s="4418" t="s">
        <v>2734</v>
      </c>
      <c r="Q4" s="4427" t="s">
        <v>309</v>
      </c>
      <c r="R4" s="4428"/>
      <c r="S4" s="4421"/>
      <c r="T4" s="4418" t="s">
        <v>2733</v>
      </c>
      <c r="U4" s="4418" t="s">
        <v>2734</v>
      </c>
      <c r="V4" s="4427" t="s">
        <v>309</v>
      </c>
      <c r="W4" s="4428"/>
      <c r="X4" s="4421"/>
      <c r="Y4" s="4421"/>
      <c r="Z4" s="4426"/>
      <c r="AB4" s="60">
        <f>+$L$9*5%</f>
        <v>243499.99</v>
      </c>
      <c r="AC4" s="60">
        <f>+AB4+$S$9</f>
        <v>5552499.9900000002</v>
      </c>
      <c r="AD4" s="60">
        <f>AC4+$S$19+$S$26</f>
        <v>9272499.9900000002</v>
      </c>
      <c r="AJ4" s="3380"/>
    </row>
    <row r="5" spans="1:111" s="24" customFormat="1" ht="114.6" customHeight="1">
      <c r="A5" s="4411"/>
      <c r="B5" s="4413"/>
      <c r="C5" s="4416"/>
      <c r="D5" s="4419"/>
      <c r="E5" s="4421"/>
      <c r="F5" s="4419"/>
      <c r="G5" s="4419"/>
      <c r="H5" s="3713" t="s">
        <v>2735</v>
      </c>
      <c r="I5" s="3713" t="s">
        <v>2726</v>
      </c>
      <c r="J5" s="4416"/>
      <c r="K5" s="4416"/>
      <c r="L5" s="4421"/>
      <c r="M5" s="4419"/>
      <c r="N5" s="4421"/>
      <c r="O5" s="4419"/>
      <c r="P5" s="4419"/>
      <c r="Q5" s="3713" t="s">
        <v>2735</v>
      </c>
      <c r="R5" s="3713" t="s">
        <v>2726</v>
      </c>
      <c r="S5" s="4421"/>
      <c r="T5" s="4419"/>
      <c r="U5" s="4419"/>
      <c r="V5" s="3713" t="s">
        <v>2735</v>
      </c>
      <c r="W5" s="3713" t="s">
        <v>2726</v>
      </c>
      <c r="X5" s="4421"/>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408" t="s">
        <v>2781</v>
      </c>
      <c r="B1" s="4408"/>
      <c r="C1" s="4408"/>
      <c r="D1" s="4408"/>
      <c r="E1" s="4408"/>
      <c r="F1" s="4408"/>
      <c r="G1" s="4408"/>
      <c r="H1" s="4408"/>
      <c r="I1" s="4408"/>
      <c r="J1" s="4408"/>
      <c r="K1" s="4408"/>
      <c r="L1" s="4408"/>
      <c r="M1" s="4408"/>
      <c r="N1" s="4408"/>
      <c r="O1" s="4408"/>
      <c r="P1" s="4408"/>
      <c r="Q1" s="4408"/>
      <c r="R1" s="4408"/>
      <c r="S1" s="4408"/>
      <c r="T1" s="4408"/>
      <c r="U1" s="4408"/>
      <c r="V1" s="4408"/>
      <c r="W1" s="4408"/>
      <c r="X1" s="4408"/>
      <c r="Y1" s="4408"/>
      <c r="Z1" s="4408"/>
      <c r="AA1" s="4408"/>
      <c r="AB1" s="4408"/>
      <c r="AC1" s="4408"/>
      <c r="AD1" s="4408"/>
      <c r="AE1" s="4408"/>
      <c r="AF1" s="4408"/>
      <c r="AP1" s="3378"/>
      <c r="AV1" s="3" t="s">
        <v>635</v>
      </c>
      <c r="BA1" s="60"/>
      <c r="BI1" s="60"/>
      <c r="BQ1" s="60"/>
      <c r="BY1" s="60"/>
      <c r="CG1" s="60"/>
      <c r="CO1" s="60"/>
      <c r="CW1" s="60"/>
      <c r="DE1" s="60"/>
      <c r="DM1" s="60"/>
    </row>
    <row r="2" spans="1:117">
      <c r="B2" s="2907"/>
      <c r="C2" s="2907"/>
      <c r="D2" s="2907"/>
      <c r="X2" s="4434" t="s">
        <v>73</v>
      </c>
      <c r="Y2" s="4434"/>
      <c r="Z2" s="4434"/>
      <c r="AA2" s="4434"/>
      <c r="AB2" s="4434"/>
      <c r="AC2" s="4434"/>
      <c r="AD2" s="4434"/>
      <c r="AE2" s="4434"/>
      <c r="AF2" s="4434"/>
      <c r="AG2" s="4434"/>
      <c r="AI2" s="35"/>
    </row>
    <row r="3" spans="1:117" s="24" customFormat="1" ht="44.4" customHeight="1">
      <c r="A3" s="4429" t="s">
        <v>0</v>
      </c>
      <c r="B3" s="4431" t="s">
        <v>1</v>
      </c>
      <c r="C3" s="4432" t="s">
        <v>1243</v>
      </c>
      <c r="D3" s="4421" t="s">
        <v>554</v>
      </c>
      <c r="E3" s="4421" t="s">
        <v>145</v>
      </c>
      <c r="F3" s="4421" t="s">
        <v>513</v>
      </c>
      <c r="G3" s="4421"/>
      <c r="H3" s="4421"/>
      <c r="I3" s="4421"/>
      <c r="J3" s="4432" t="s">
        <v>2426</v>
      </c>
      <c r="K3" s="4432" t="s">
        <v>1244</v>
      </c>
      <c r="L3" s="4421" t="s">
        <v>2420</v>
      </c>
      <c r="M3" s="4421" t="s">
        <v>513</v>
      </c>
      <c r="N3" s="4421"/>
      <c r="O3" s="4421"/>
      <c r="P3" s="4421"/>
      <c r="Q3" s="4421" t="s">
        <v>2782</v>
      </c>
      <c r="R3" s="4421"/>
      <c r="S3" s="4421" t="s">
        <v>2423</v>
      </c>
      <c r="T3" s="4421" t="s">
        <v>513</v>
      </c>
      <c r="U3" s="4421"/>
      <c r="V3" s="4421"/>
      <c r="W3" s="4421"/>
      <c r="X3" s="4421" t="s">
        <v>2587</v>
      </c>
      <c r="Y3" s="4421" t="s">
        <v>513</v>
      </c>
      <c r="Z3" s="4421"/>
      <c r="AA3" s="4421"/>
      <c r="AB3" s="4421"/>
      <c r="AC3" s="4421" t="s">
        <v>2783</v>
      </c>
      <c r="AD3" s="4421"/>
      <c r="AE3" s="4421" t="s">
        <v>2784</v>
      </c>
      <c r="AF3" s="4421"/>
      <c r="AG3" s="4431" t="s">
        <v>395</v>
      </c>
      <c r="AP3" s="3380"/>
    </row>
    <row r="4" spans="1:117" s="24" customFormat="1" ht="27.75" customHeight="1">
      <c r="A4" s="4430"/>
      <c r="B4" s="4413"/>
      <c r="C4" s="4432"/>
      <c r="D4" s="4421"/>
      <c r="E4" s="4421"/>
      <c r="F4" s="4421" t="s">
        <v>2733</v>
      </c>
      <c r="G4" s="4421" t="s">
        <v>2734</v>
      </c>
      <c r="H4" s="4421" t="s">
        <v>309</v>
      </c>
      <c r="I4" s="4421"/>
      <c r="J4" s="4432"/>
      <c r="K4" s="4432"/>
      <c r="L4" s="4421"/>
      <c r="M4" s="4421" t="s">
        <v>2733</v>
      </c>
      <c r="N4" s="4421" t="s">
        <v>2734</v>
      </c>
      <c r="O4" s="4421" t="s">
        <v>309</v>
      </c>
      <c r="P4" s="4421"/>
      <c r="Q4" s="4421" t="s">
        <v>346</v>
      </c>
      <c r="R4" s="4421" t="s">
        <v>2774</v>
      </c>
      <c r="S4" s="4421"/>
      <c r="T4" s="4421" t="s">
        <v>2733</v>
      </c>
      <c r="U4" s="4421" t="s">
        <v>2734</v>
      </c>
      <c r="V4" s="4421" t="s">
        <v>309</v>
      </c>
      <c r="W4" s="4421"/>
      <c r="X4" s="4421"/>
      <c r="Y4" s="4421" t="s">
        <v>2733</v>
      </c>
      <c r="Z4" s="4421" t="s">
        <v>2734</v>
      </c>
      <c r="AA4" s="4421" t="s">
        <v>309</v>
      </c>
      <c r="AB4" s="4421"/>
      <c r="AC4" s="4421" t="s">
        <v>346</v>
      </c>
      <c r="AD4" s="4421" t="s">
        <v>2774</v>
      </c>
      <c r="AE4" s="4421" t="s">
        <v>346</v>
      </c>
      <c r="AF4" s="4421" t="s">
        <v>2774</v>
      </c>
      <c r="AG4" s="4431"/>
      <c r="AH4" s="60"/>
      <c r="AI4" s="60"/>
      <c r="AJ4" s="60"/>
      <c r="AP4" s="3380"/>
    </row>
    <row r="5" spans="1:117" s="24" customFormat="1" ht="87" customHeight="1">
      <c r="A5" s="4430"/>
      <c r="B5" s="4413"/>
      <c r="C5" s="4432"/>
      <c r="D5" s="4421"/>
      <c r="E5" s="4421"/>
      <c r="F5" s="4421"/>
      <c r="G5" s="4421"/>
      <c r="H5" s="182" t="s">
        <v>2735</v>
      </c>
      <c r="I5" s="182" t="s">
        <v>2726</v>
      </c>
      <c r="J5" s="4432"/>
      <c r="K5" s="4432"/>
      <c r="L5" s="4421"/>
      <c r="M5" s="4421"/>
      <c r="N5" s="4421"/>
      <c r="O5" s="182" t="s">
        <v>2735</v>
      </c>
      <c r="P5" s="182" t="s">
        <v>2726</v>
      </c>
      <c r="Q5" s="4421"/>
      <c r="R5" s="4421"/>
      <c r="S5" s="4421"/>
      <c r="T5" s="4421"/>
      <c r="U5" s="4421"/>
      <c r="V5" s="182" t="s">
        <v>2735</v>
      </c>
      <c r="W5" s="182" t="s">
        <v>2726</v>
      </c>
      <c r="X5" s="4421"/>
      <c r="Y5" s="4421"/>
      <c r="Z5" s="4421"/>
      <c r="AA5" s="182" t="s">
        <v>2735</v>
      </c>
      <c r="AB5" s="182" t="s">
        <v>2726</v>
      </c>
      <c r="AC5" s="4421"/>
      <c r="AD5" s="4421"/>
      <c r="AE5" s="4421"/>
      <c r="AF5" s="4421"/>
      <c r="AG5" s="4431"/>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33"/>
      <c r="AI44" s="4433"/>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33"/>
      <c r="AI45" s="4433"/>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14" t="s">
        <v>1257</v>
      </c>
      <c r="B1" s="4214"/>
      <c r="C1" s="4214"/>
      <c r="D1" s="4214"/>
      <c r="E1" s="4214"/>
      <c r="F1" s="4214"/>
      <c r="G1" s="4214"/>
      <c r="H1" s="4214"/>
      <c r="I1" s="4214"/>
      <c r="J1" s="4214"/>
      <c r="K1" s="4214"/>
      <c r="L1" s="4214"/>
      <c r="M1" s="4214"/>
      <c r="N1" s="4214"/>
      <c r="O1" s="4214"/>
      <c r="P1" s="4214"/>
      <c r="Q1" s="4214"/>
      <c r="R1" s="4214"/>
      <c r="S1" s="4214"/>
      <c r="T1" s="4214"/>
      <c r="U1" s="4214"/>
      <c r="V1" s="4214"/>
      <c r="W1" s="4214"/>
      <c r="X1" s="4214"/>
      <c r="Y1" s="4214"/>
      <c r="Z1" s="4214"/>
      <c r="AA1" s="4214"/>
      <c r="AB1" s="4214"/>
      <c r="AC1" s="4214"/>
      <c r="AD1" s="4214"/>
      <c r="AE1" s="4214"/>
      <c r="AF1" s="4214"/>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67" t="s">
        <v>0</v>
      </c>
      <c r="B3" s="4267" t="s">
        <v>1</v>
      </c>
      <c r="C3" s="4221" t="s">
        <v>424</v>
      </c>
      <c r="D3" s="4221" t="s">
        <v>425</v>
      </c>
      <c r="E3" s="4221" t="s">
        <v>426</v>
      </c>
      <c r="F3" s="4221" t="s">
        <v>427</v>
      </c>
      <c r="G3" s="4221" t="s">
        <v>428</v>
      </c>
      <c r="H3" s="4221" t="s">
        <v>431</v>
      </c>
      <c r="I3" s="4221" t="s">
        <v>432</v>
      </c>
      <c r="J3" s="4221" t="s">
        <v>433</v>
      </c>
      <c r="K3" s="4221" t="s">
        <v>434</v>
      </c>
      <c r="L3" s="4221" t="s">
        <v>435</v>
      </c>
      <c r="M3" s="4267" t="s">
        <v>436</v>
      </c>
      <c r="N3" s="4221" t="s">
        <v>437</v>
      </c>
      <c r="O3" s="4221" t="s">
        <v>29</v>
      </c>
      <c r="P3" s="4221" t="s">
        <v>438</v>
      </c>
      <c r="Q3" s="4221" t="s">
        <v>439</v>
      </c>
      <c r="R3" s="4221" t="s">
        <v>547</v>
      </c>
      <c r="S3" s="4221" t="s">
        <v>548</v>
      </c>
      <c r="T3" s="4221" t="s">
        <v>549</v>
      </c>
      <c r="U3" s="4267" t="s">
        <v>1258</v>
      </c>
      <c r="V3" s="4221" t="s">
        <v>442</v>
      </c>
      <c r="W3" s="4221" t="s">
        <v>29</v>
      </c>
      <c r="X3" s="4221" t="s">
        <v>1259</v>
      </c>
      <c r="Y3" s="4221" t="s">
        <v>553</v>
      </c>
      <c r="Z3" s="4221" t="s">
        <v>371</v>
      </c>
      <c r="AA3" s="4267" t="s">
        <v>1260</v>
      </c>
      <c r="AB3" s="4267" t="s">
        <v>647</v>
      </c>
      <c r="AC3" s="4267" t="s">
        <v>648</v>
      </c>
      <c r="AD3" s="4267" t="s">
        <v>1261</v>
      </c>
      <c r="AE3" s="4221" t="s">
        <v>455</v>
      </c>
      <c r="AF3" s="4221" t="s">
        <v>29</v>
      </c>
      <c r="AG3" s="4221" t="s">
        <v>1262</v>
      </c>
    </row>
    <row r="4" spans="1:97" s="295" customFormat="1">
      <c r="A4" s="4275"/>
      <c r="B4" s="4275"/>
      <c r="C4" s="4277"/>
      <c r="D4" s="4277"/>
      <c r="E4" s="4277"/>
      <c r="F4" s="4277"/>
      <c r="G4" s="4277"/>
      <c r="H4" s="4277"/>
      <c r="I4" s="4277"/>
      <c r="J4" s="4277"/>
      <c r="K4" s="4277"/>
      <c r="L4" s="4277"/>
      <c r="M4" s="4267"/>
      <c r="N4" s="4277"/>
      <c r="O4" s="4277"/>
      <c r="P4" s="4277"/>
      <c r="Q4" s="4277"/>
      <c r="R4" s="4277"/>
      <c r="S4" s="4277"/>
      <c r="T4" s="4277"/>
      <c r="U4" s="4267"/>
      <c r="V4" s="4277"/>
      <c r="W4" s="4277"/>
      <c r="X4" s="4277"/>
      <c r="Y4" s="4277"/>
      <c r="Z4" s="4277"/>
      <c r="AA4" s="4267"/>
      <c r="AB4" s="4267"/>
      <c r="AC4" s="4267"/>
      <c r="AD4" s="4267"/>
      <c r="AE4" s="4277"/>
      <c r="AF4" s="4277"/>
      <c r="AG4" s="4277"/>
    </row>
    <row r="5" spans="1:97" s="295" customFormat="1" ht="135.15" customHeight="1">
      <c r="A5" s="4275"/>
      <c r="B5" s="4275"/>
      <c r="C5" s="4233"/>
      <c r="D5" s="4233"/>
      <c r="E5" s="4233"/>
      <c r="F5" s="4233"/>
      <c r="G5" s="4233"/>
      <c r="H5" s="4233"/>
      <c r="I5" s="4233"/>
      <c r="J5" s="4233"/>
      <c r="K5" s="4233"/>
      <c r="L5" s="4233"/>
      <c r="M5" s="4267"/>
      <c r="N5" s="4233"/>
      <c r="O5" s="4233"/>
      <c r="P5" s="4233"/>
      <c r="Q5" s="4233"/>
      <c r="R5" s="4233"/>
      <c r="S5" s="4233"/>
      <c r="T5" s="4233"/>
      <c r="U5" s="4267"/>
      <c r="V5" s="4233"/>
      <c r="W5" s="4233"/>
      <c r="X5" s="4233"/>
      <c r="Y5" s="4233"/>
      <c r="Z5" s="4233"/>
      <c r="AA5" s="4267"/>
      <c r="AB5" s="4267"/>
      <c r="AC5" s="4267"/>
      <c r="AD5" s="4267"/>
      <c r="AE5" s="4233"/>
      <c r="AF5" s="4233"/>
      <c r="AG5" s="4233"/>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35" t="s">
        <v>1264</v>
      </c>
      <c r="B2" s="4435"/>
      <c r="C2" s="4435"/>
      <c r="D2" s="4435"/>
      <c r="E2" s="4435"/>
      <c r="F2" s="4435"/>
      <c r="G2" s="4435"/>
      <c r="H2" s="4435"/>
      <c r="I2" s="4435"/>
      <c r="J2" s="4435"/>
      <c r="K2" s="4435"/>
      <c r="L2" s="4435"/>
      <c r="M2" s="4435"/>
      <c r="N2" s="4435"/>
      <c r="O2" s="4435"/>
      <c r="P2" s="4435"/>
      <c r="Q2" s="4435"/>
      <c r="R2" s="4435"/>
      <c r="S2" s="4435"/>
      <c r="T2" s="4435"/>
      <c r="U2" s="4435"/>
      <c r="V2" s="4435"/>
      <c r="W2" s="4435"/>
      <c r="X2" s="4435"/>
      <c r="Y2" s="4435"/>
      <c r="Z2" s="4435"/>
      <c r="AA2" s="4435"/>
      <c r="AB2" s="4435"/>
      <c r="AC2" s="4435"/>
    </row>
    <row r="4" spans="1:99">
      <c r="A4" s="246"/>
      <c r="AC4" s="292" t="s">
        <v>64</v>
      </c>
    </row>
    <row r="5" spans="1:99" s="561" customFormat="1" ht="15.9" customHeight="1">
      <c r="A5" s="4436" t="s">
        <v>0</v>
      </c>
      <c r="B5" s="4221" t="s">
        <v>27</v>
      </c>
      <c r="C5" s="4221" t="s">
        <v>428</v>
      </c>
      <c r="D5" s="4221" t="s">
        <v>431</v>
      </c>
      <c r="E5" s="4221" t="s">
        <v>432</v>
      </c>
      <c r="F5" s="4221" t="s">
        <v>433</v>
      </c>
      <c r="G5" s="4221" t="s">
        <v>434</v>
      </c>
      <c r="H5" s="4221" t="s">
        <v>435</v>
      </c>
      <c r="I5" s="4221" t="s">
        <v>544</v>
      </c>
      <c r="J5" s="4221" t="s">
        <v>545</v>
      </c>
      <c r="K5" s="4221" t="s">
        <v>546</v>
      </c>
      <c r="L5" s="4221" t="s">
        <v>438</v>
      </c>
      <c r="M5" s="4221" t="s">
        <v>439</v>
      </c>
      <c r="N5" s="4221" t="s">
        <v>547</v>
      </c>
      <c r="O5" s="4221" t="s">
        <v>548</v>
      </c>
      <c r="P5" s="4221" t="s">
        <v>549</v>
      </c>
      <c r="Q5" s="4221" t="s">
        <v>550</v>
      </c>
      <c r="R5" s="4221" t="s">
        <v>551</v>
      </c>
      <c r="S5" s="4221" t="s">
        <v>546</v>
      </c>
      <c r="T5" s="4221" t="s">
        <v>552</v>
      </c>
      <c r="U5" s="4221" t="s">
        <v>553</v>
      </c>
      <c r="V5" s="4221" t="s">
        <v>371</v>
      </c>
      <c r="W5" s="4221" t="s">
        <v>145</v>
      </c>
      <c r="X5" s="4221" t="s">
        <v>176</v>
      </c>
      <c r="Y5" s="4221" t="s">
        <v>177</v>
      </c>
      <c r="Z5" s="4221" t="s">
        <v>637</v>
      </c>
      <c r="AA5" s="4221" t="s">
        <v>455</v>
      </c>
      <c r="AB5" s="4221" t="s">
        <v>546</v>
      </c>
      <c r="AC5" s="4221" t="s">
        <v>638</v>
      </c>
    </row>
    <row r="6" spans="1:99" s="561" customFormat="1" ht="151.5" customHeight="1">
      <c r="A6" s="4243"/>
      <c r="B6" s="4233"/>
      <c r="C6" s="4233"/>
      <c r="D6" s="4233"/>
      <c r="E6" s="4233"/>
      <c r="F6" s="4233"/>
      <c r="G6" s="4233"/>
      <c r="H6" s="4233"/>
      <c r="I6" s="4233"/>
      <c r="J6" s="4233"/>
      <c r="K6" s="4233"/>
      <c r="L6" s="4233"/>
      <c r="M6" s="4233"/>
      <c r="N6" s="4233"/>
      <c r="O6" s="4233"/>
      <c r="P6" s="4233"/>
      <c r="Q6" s="4233"/>
      <c r="R6" s="4233"/>
      <c r="S6" s="4233"/>
      <c r="T6" s="4233"/>
      <c r="U6" s="4233"/>
      <c r="V6" s="4233"/>
      <c r="W6" s="4233"/>
      <c r="X6" s="4233"/>
      <c r="Y6" s="4233"/>
      <c r="Z6" s="4233"/>
      <c r="AA6" s="4233"/>
      <c r="AB6" s="4233"/>
      <c r="AC6" s="4233"/>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14" t="s">
        <v>1241</v>
      </c>
      <c r="B1" s="4214"/>
      <c r="C1" s="4214"/>
      <c r="D1" s="4214"/>
      <c r="E1" s="4214"/>
      <c r="F1" s="4214"/>
      <c r="G1" s="4214"/>
      <c r="H1" s="4214"/>
      <c r="I1" s="4214"/>
      <c r="J1" s="4214"/>
      <c r="K1" s="4214"/>
      <c r="L1" s="4214"/>
      <c r="M1" s="4214"/>
      <c r="N1" s="4214"/>
      <c r="O1" s="4214"/>
      <c r="P1" s="4214"/>
      <c r="Q1" s="4214"/>
      <c r="R1" s="4214"/>
      <c r="S1" s="4214"/>
      <c r="T1" s="1481"/>
      <c r="U1" s="1481"/>
      <c r="V1" s="1481"/>
      <c r="W1" s="1481"/>
      <c r="X1" s="1481"/>
      <c r="Y1" s="1481"/>
      <c r="AA1" s="219"/>
      <c r="AG1" s="219"/>
      <c r="AL1" s="546"/>
      <c r="AM1" s="546"/>
      <c r="AN1" s="546"/>
      <c r="AO1" s="546"/>
      <c r="AP1" s="546"/>
      <c r="AQ1" s="546"/>
    </row>
    <row r="2" spans="1:67" s="289" customFormat="1">
      <c r="A2" s="221"/>
      <c r="B2" s="221"/>
      <c r="C2" s="221"/>
      <c r="D2" s="221"/>
      <c r="E2" s="4215"/>
      <c r="F2" s="4215"/>
      <c r="G2" s="4215"/>
      <c r="H2" s="1482">
        <f>K8/E8</f>
        <v>1.1817745553595258</v>
      </c>
      <c r="I2" s="1385"/>
      <c r="J2" s="1095"/>
      <c r="K2" s="4216"/>
      <c r="L2" s="4216"/>
      <c r="M2" s="4216"/>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17"/>
      <c r="F3" s="4217"/>
      <c r="G3" s="4217"/>
      <c r="H3" s="1096">
        <f>+H46-C46</f>
        <v>0</v>
      </c>
      <c r="I3" s="1097"/>
      <c r="J3" s="1098"/>
      <c r="L3" s="1031"/>
      <c r="S3" s="1487" t="s">
        <v>73</v>
      </c>
      <c r="T3" s="293"/>
      <c r="U3" s="293"/>
      <c r="V3" s="293"/>
      <c r="W3" s="293"/>
      <c r="X3" s="293"/>
      <c r="Y3" s="293"/>
      <c r="AC3" s="230">
        <f>AC10/Z10</f>
        <v>0.89055000941796947</v>
      </c>
    </row>
    <row r="4" spans="1:67" s="295" customFormat="1" ht="22.95" customHeight="1">
      <c r="A4" s="4218" t="s">
        <v>0</v>
      </c>
      <c r="B4" s="4221" t="s">
        <v>1</v>
      </c>
      <c r="C4" s="4224" t="s">
        <v>1242</v>
      </c>
      <c r="D4" s="1387"/>
      <c r="E4" s="1387"/>
      <c r="F4" s="1387"/>
      <c r="G4" s="1383"/>
      <c r="H4" s="4227" t="s">
        <v>371</v>
      </c>
      <c r="I4" s="4228"/>
      <c r="J4" s="4228"/>
      <c r="K4" s="4228"/>
      <c r="L4" s="4228"/>
      <c r="M4" s="4229"/>
      <c r="N4" s="4230" t="s">
        <v>145</v>
      </c>
      <c r="O4" s="4231"/>
      <c r="P4" s="4231"/>
      <c r="Q4" s="4231"/>
      <c r="R4" s="4231"/>
      <c r="S4" s="4232"/>
      <c r="T4" s="4230" t="s">
        <v>1703</v>
      </c>
      <c r="U4" s="4231"/>
      <c r="V4" s="4231"/>
      <c r="W4" s="4231"/>
      <c r="X4" s="4231"/>
      <c r="Y4" s="4232"/>
      <c r="Z4" s="4236" t="s">
        <v>647</v>
      </c>
      <c r="AA4" s="4237"/>
      <c r="AB4" s="4237"/>
      <c r="AC4" s="4237"/>
      <c r="AD4" s="4237"/>
      <c r="AE4" s="4238"/>
      <c r="AF4" s="4227" t="s">
        <v>648</v>
      </c>
      <c r="AG4" s="4228"/>
      <c r="AH4" s="4228"/>
      <c r="AI4" s="4228"/>
      <c r="AJ4" s="4228"/>
      <c r="AK4" s="4229"/>
      <c r="AL4" s="4230" t="s">
        <v>1704</v>
      </c>
      <c r="AM4" s="4231"/>
      <c r="AN4" s="4231"/>
      <c r="AO4" s="4231"/>
      <c r="AP4" s="4231"/>
      <c r="AQ4" s="4232"/>
      <c r="AR4" s="4230" t="s">
        <v>1717</v>
      </c>
      <c r="AS4" s="4231"/>
      <c r="AT4" s="4231"/>
      <c r="AU4" s="4231"/>
      <c r="AV4" s="4231"/>
      <c r="AW4" s="4232"/>
      <c r="AX4" s="4230" t="s">
        <v>1718</v>
      </c>
      <c r="AY4" s="4231"/>
      <c r="AZ4" s="4231"/>
      <c r="BA4" s="4231"/>
      <c r="BB4" s="4231"/>
      <c r="BC4" s="4232"/>
      <c r="BD4" s="4230" t="s">
        <v>1719</v>
      </c>
      <c r="BE4" s="4231"/>
      <c r="BF4" s="4231"/>
      <c r="BG4" s="4231"/>
      <c r="BH4" s="4231"/>
      <c r="BI4" s="4232"/>
      <c r="BJ4" s="4230" t="s">
        <v>1720</v>
      </c>
      <c r="BK4" s="4231"/>
      <c r="BL4" s="4231"/>
      <c r="BM4" s="4231"/>
      <c r="BN4" s="4231"/>
      <c r="BO4" s="4232"/>
    </row>
    <row r="5" spans="1:67" s="295" customFormat="1" ht="22.35" customHeight="1">
      <c r="A5" s="4219"/>
      <c r="B5" s="4222"/>
      <c r="C5" s="4225"/>
      <c r="D5" s="4221" t="s">
        <v>2</v>
      </c>
      <c r="E5" s="1386" t="s">
        <v>3</v>
      </c>
      <c r="F5" s="1387"/>
      <c r="G5" s="1383"/>
      <c r="H5" s="4221" t="s">
        <v>66</v>
      </c>
      <c r="I5" s="4221" t="s">
        <v>1280</v>
      </c>
      <c r="J5" s="4221" t="s">
        <v>2</v>
      </c>
      <c r="K5" s="4227" t="s">
        <v>3</v>
      </c>
      <c r="L5" s="4228"/>
      <c r="M5" s="4229"/>
      <c r="N5" s="4234" t="s">
        <v>66</v>
      </c>
      <c r="O5" s="4234" t="s">
        <v>1281</v>
      </c>
      <c r="P5" s="4234" t="s">
        <v>2</v>
      </c>
      <c r="Q5" s="4230" t="s">
        <v>3</v>
      </c>
      <c r="R5" s="4231"/>
      <c r="S5" s="4232"/>
      <c r="T5" s="4234" t="s">
        <v>66</v>
      </c>
      <c r="U5" s="4234" t="s">
        <v>1721</v>
      </c>
      <c r="V5" s="4234" t="s">
        <v>2</v>
      </c>
      <c r="W5" s="4230" t="s">
        <v>3</v>
      </c>
      <c r="X5" s="4231"/>
      <c r="Y5" s="4232"/>
      <c r="Z5" s="4239" t="s">
        <v>66</v>
      </c>
      <c r="AA5" s="4239" t="s">
        <v>1722</v>
      </c>
      <c r="AB5" s="4239" t="s">
        <v>2</v>
      </c>
      <c r="AC5" s="4236" t="s">
        <v>3</v>
      </c>
      <c r="AD5" s="4237"/>
      <c r="AE5" s="4238"/>
      <c r="AF5" s="4221" t="s">
        <v>66</v>
      </c>
      <c r="AG5" s="4221" t="s">
        <v>179</v>
      </c>
      <c r="AH5" s="4221" t="s">
        <v>2</v>
      </c>
      <c r="AI5" s="4227" t="s">
        <v>3</v>
      </c>
      <c r="AJ5" s="4228"/>
      <c r="AK5" s="4229"/>
      <c r="AL5" s="4234" t="s">
        <v>66</v>
      </c>
      <c r="AM5" s="4234" t="s">
        <v>180</v>
      </c>
      <c r="AN5" s="4234" t="s">
        <v>2</v>
      </c>
      <c r="AO5" s="4230" t="s">
        <v>3</v>
      </c>
      <c r="AP5" s="4231"/>
      <c r="AQ5" s="4232"/>
      <c r="AR5" s="4234" t="s">
        <v>66</v>
      </c>
      <c r="AS5" s="4234" t="s">
        <v>179</v>
      </c>
      <c r="AT5" s="4234" t="s">
        <v>2</v>
      </c>
      <c r="AU5" s="4230" t="s">
        <v>3</v>
      </c>
      <c r="AV5" s="4231"/>
      <c r="AW5" s="4232"/>
      <c r="AX5" s="4234" t="s">
        <v>66</v>
      </c>
      <c r="AY5" s="4234" t="s">
        <v>179</v>
      </c>
      <c r="AZ5" s="4234" t="s">
        <v>2</v>
      </c>
      <c r="BA5" s="4230" t="s">
        <v>3</v>
      </c>
      <c r="BB5" s="4231"/>
      <c r="BC5" s="4232"/>
      <c r="BD5" s="4234" t="s">
        <v>66</v>
      </c>
      <c r="BE5" s="4234" t="s">
        <v>179</v>
      </c>
      <c r="BF5" s="4234" t="s">
        <v>2</v>
      </c>
      <c r="BG5" s="4230" t="s">
        <v>3</v>
      </c>
      <c r="BH5" s="4231"/>
      <c r="BI5" s="4232"/>
      <c r="BJ5" s="4234" t="s">
        <v>66</v>
      </c>
      <c r="BK5" s="4234" t="s">
        <v>179</v>
      </c>
      <c r="BL5" s="4234" t="s">
        <v>2</v>
      </c>
      <c r="BM5" s="4230" t="s">
        <v>3</v>
      </c>
      <c r="BN5" s="4231"/>
      <c r="BO5" s="4232"/>
    </row>
    <row r="6" spans="1:67" s="295" customFormat="1" ht="79.5" customHeight="1">
      <c r="A6" s="4220"/>
      <c r="B6" s="4223"/>
      <c r="C6" s="4226"/>
      <c r="D6" s="4233"/>
      <c r="E6" s="1381" t="s">
        <v>4</v>
      </c>
      <c r="F6" s="1381" t="s">
        <v>5</v>
      </c>
      <c r="G6" s="1381" t="s">
        <v>69</v>
      </c>
      <c r="H6" s="4223"/>
      <c r="I6" s="4223"/>
      <c r="J6" s="4223"/>
      <c r="K6" s="1381" t="s">
        <v>4</v>
      </c>
      <c r="L6" s="1381" t="s">
        <v>5</v>
      </c>
      <c r="M6" s="1381" t="s">
        <v>69</v>
      </c>
      <c r="N6" s="4235"/>
      <c r="O6" s="4235"/>
      <c r="P6" s="4235"/>
      <c r="Q6" s="562" t="s">
        <v>4</v>
      </c>
      <c r="R6" s="562" t="s">
        <v>5</v>
      </c>
      <c r="S6" s="562" t="s">
        <v>69</v>
      </c>
      <c r="T6" s="4235"/>
      <c r="U6" s="4235"/>
      <c r="V6" s="4235"/>
      <c r="W6" s="562" t="s">
        <v>4</v>
      </c>
      <c r="X6" s="562" t="s">
        <v>5</v>
      </c>
      <c r="Y6" s="562" t="s">
        <v>69</v>
      </c>
      <c r="Z6" s="4240"/>
      <c r="AA6" s="4240"/>
      <c r="AB6" s="4240"/>
      <c r="AC6" s="1382" t="s">
        <v>4</v>
      </c>
      <c r="AD6" s="1382" t="s">
        <v>5</v>
      </c>
      <c r="AE6" s="1382" t="s">
        <v>69</v>
      </c>
      <c r="AF6" s="4223"/>
      <c r="AG6" s="4223"/>
      <c r="AH6" s="4223"/>
      <c r="AI6" s="1381" t="s">
        <v>4</v>
      </c>
      <c r="AJ6" s="1381" t="s">
        <v>5</v>
      </c>
      <c r="AK6" s="1381" t="s">
        <v>69</v>
      </c>
      <c r="AL6" s="4235"/>
      <c r="AM6" s="4235"/>
      <c r="AN6" s="4235"/>
      <c r="AO6" s="562" t="s">
        <v>4</v>
      </c>
      <c r="AP6" s="562" t="s">
        <v>5</v>
      </c>
      <c r="AQ6" s="562" t="s">
        <v>69</v>
      </c>
      <c r="AR6" s="4235"/>
      <c r="AS6" s="4235"/>
      <c r="AT6" s="4235"/>
      <c r="AU6" s="562" t="s">
        <v>4</v>
      </c>
      <c r="AV6" s="562" t="s">
        <v>5</v>
      </c>
      <c r="AW6" s="562" t="s">
        <v>69</v>
      </c>
      <c r="AX6" s="4235"/>
      <c r="AY6" s="4235"/>
      <c r="AZ6" s="4235"/>
      <c r="BA6" s="562" t="s">
        <v>4</v>
      </c>
      <c r="BB6" s="562" t="s">
        <v>5</v>
      </c>
      <c r="BC6" s="562" t="s">
        <v>69</v>
      </c>
      <c r="BD6" s="4235"/>
      <c r="BE6" s="4235"/>
      <c r="BF6" s="4235"/>
      <c r="BG6" s="562" t="s">
        <v>4</v>
      </c>
      <c r="BH6" s="562" t="s">
        <v>5</v>
      </c>
      <c r="BI6" s="562" t="s">
        <v>69</v>
      </c>
      <c r="BJ6" s="4235"/>
      <c r="BK6" s="4235"/>
      <c r="BL6" s="4235"/>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312" t="s">
        <v>1762</v>
      </c>
      <c r="B1" s="4312"/>
      <c r="C1" s="4312"/>
      <c r="D1" s="4312"/>
      <c r="E1" s="4312"/>
      <c r="F1" s="4312"/>
      <c r="G1" s="4312"/>
      <c r="H1" s="4312"/>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90" t="s">
        <v>244</v>
      </c>
      <c r="B4" s="4331" t="s">
        <v>791</v>
      </c>
      <c r="C4" s="4437" t="s">
        <v>184</v>
      </c>
      <c r="D4" s="4438"/>
      <c r="E4" s="4439"/>
      <c r="F4" s="4375" t="s">
        <v>1738</v>
      </c>
      <c r="G4" s="4375"/>
      <c r="H4" s="4375"/>
    </row>
    <row r="5" spans="1:102" ht="34.799999999999997">
      <c r="A5" s="4290"/>
      <c r="B5" s="4331"/>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312" t="s">
        <v>1762</v>
      </c>
      <c r="B1" s="4312"/>
      <c r="C1" s="4312"/>
      <c r="D1" s="4312"/>
      <c r="E1" s="4312"/>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08" t="s">
        <v>1706</v>
      </c>
      <c r="B1" s="4408"/>
      <c r="C1" s="4408"/>
      <c r="D1" s="4408"/>
      <c r="E1" s="4408"/>
      <c r="F1" s="4408"/>
      <c r="G1" s="4408"/>
      <c r="H1" s="4408"/>
      <c r="I1" s="4408"/>
      <c r="J1" s="4408"/>
      <c r="K1" s="4408"/>
      <c r="L1" s="4408"/>
      <c r="M1" s="4408"/>
      <c r="N1" s="4408"/>
      <c r="O1" s="4408"/>
      <c r="P1" s="4408"/>
      <c r="Q1" s="4408"/>
      <c r="R1" s="4408"/>
      <c r="S1" s="4408"/>
      <c r="T1" s="4408"/>
      <c r="U1" s="4408"/>
      <c r="V1" s="4408"/>
      <c r="W1" s="4408"/>
      <c r="X1" s="4408"/>
      <c r="Y1" s="4408"/>
      <c r="Z1" s="4408"/>
      <c r="AA1" s="4408"/>
      <c r="AB1" s="4408"/>
      <c r="AC1" s="4408"/>
      <c r="AD1" s="4408"/>
      <c r="AE1" s="4408"/>
    </row>
    <row r="2" spans="1:37" s="3" customFormat="1">
      <c r="A2" s="4454" t="str">
        <f>'Phụ lục số 1'!A2:AJ2</f>
        <v>(Kèm theo Báo cáo số         /BC-UBND ngày      tháng 10 năm 2023 của Ủy ban nhân dân tỉnh Đồng Tháp)</v>
      </c>
      <c r="B2" s="4454"/>
      <c r="C2" s="4454"/>
      <c r="D2" s="4454"/>
      <c r="E2" s="4454"/>
      <c r="F2" s="4454"/>
      <c r="G2" s="4454"/>
      <c r="H2" s="4454"/>
      <c r="I2" s="4454"/>
      <c r="J2" s="4454"/>
      <c r="K2" s="4454"/>
      <c r="L2" s="4454"/>
      <c r="M2" s="4454"/>
      <c r="N2" s="4454"/>
      <c r="O2" s="4454"/>
      <c r="P2" s="4454"/>
      <c r="Q2" s="4454"/>
      <c r="R2" s="4454"/>
      <c r="S2" s="4454"/>
      <c r="T2" s="4454"/>
      <c r="U2" s="4454"/>
      <c r="V2" s="4454"/>
      <c r="W2" s="4454"/>
      <c r="X2" s="4454"/>
      <c r="Y2" s="4454"/>
      <c r="Z2" s="4454"/>
      <c r="AA2" s="4454"/>
      <c r="AB2" s="4454"/>
      <c r="AC2" s="4454"/>
      <c r="AD2" s="4454"/>
      <c r="AE2" s="4454"/>
    </row>
    <row r="3" spans="1:37">
      <c r="B3" s="1403"/>
      <c r="C3" s="21"/>
      <c r="D3" s="21"/>
      <c r="E3" s="4445"/>
      <c r="F3" s="4445"/>
      <c r="G3" s="4445"/>
      <c r="H3" s="1404"/>
      <c r="I3" s="1405"/>
      <c r="J3" s="1406"/>
      <c r="L3" s="1407"/>
      <c r="AE3" s="2800" t="s">
        <v>1705</v>
      </c>
    </row>
    <row r="4" spans="1:37" s="24" customFormat="1" ht="23.1" customHeight="1">
      <c r="A4" s="4446" t="s">
        <v>0</v>
      </c>
      <c r="B4" s="4440" t="s">
        <v>1707</v>
      </c>
      <c r="C4" s="4450" t="s">
        <v>145</v>
      </c>
      <c r="D4" s="3139"/>
      <c r="E4" s="3139"/>
      <c r="F4" s="3139"/>
      <c r="G4" s="2625"/>
      <c r="H4" s="4442" t="s">
        <v>1703</v>
      </c>
      <c r="I4" s="4443"/>
      <c r="J4" s="4443"/>
      <c r="K4" s="4443"/>
      <c r="L4" s="4443"/>
      <c r="M4" s="4444"/>
      <c r="N4" s="4442" t="s">
        <v>176</v>
      </c>
      <c r="O4" s="4443"/>
      <c r="P4" s="4443"/>
      <c r="Q4" s="4443"/>
      <c r="R4" s="4443"/>
      <c r="S4" s="4444"/>
      <c r="T4" s="4442" t="s">
        <v>648</v>
      </c>
      <c r="U4" s="4443"/>
      <c r="V4" s="4443"/>
      <c r="W4" s="4443"/>
      <c r="X4" s="4443"/>
      <c r="Y4" s="4444"/>
      <c r="Z4" s="4442" t="s">
        <v>1704</v>
      </c>
      <c r="AA4" s="4443"/>
      <c r="AB4" s="4443"/>
      <c r="AC4" s="4443"/>
      <c r="AD4" s="4443"/>
      <c r="AE4" s="4444"/>
    </row>
    <row r="5" spans="1:37" s="24" customFormat="1" ht="22.35" customHeight="1">
      <c r="A5" s="4447"/>
      <c r="B5" s="4449"/>
      <c r="C5" s="4451"/>
      <c r="D5" s="4440" t="s">
        <v>2</v>
      </c>
      <c r="E5" s="3138" t="s">
        <v>3</v>
      </c>
      <c r="F5" s="3139"/>
      <c r="G5" s="2625"/>
      <c r="H5" s="4440" t="s">
        <v>66</v>
      </c>
      <c r="I5" s="4440" t="s">
        <v>1280</v>
      </c>
      <c r="J5" s="4440" t="s">
        <v>2</v>
      </c>
      <c r="K5" s="4442" t="s">
        <v>3</v>
      </c>
      <c r="L5" s="4443"/>
      <c r="M5" s="4444"/>
      <c r="N5" s="4440" t="s">
        <v>66</v>
      </c>
      <c r="O5" s="4440" t="s">
        <v>169</v>
      </c>
      <c r="P5" s="4440" t="s">
        <v>2</v>
      </c>
      <c r="Q5" s="4442" t="s">
        <v>3</v>
      </c>
      <c r="R5" s="4443"/>
      <c r="S5" s="4444"/>
      <c r="T5" s="4440" t="s">
        <v>66</v>
      </c>
      <c r="U5" s="4440" t="s">
        <v>179</v>
      </c>
      <c r="V5" s="4440" t="s">
        <v>2</v>
      </c>
      <c r="W5" s="4442" t="s">
        <v>3</v>
      </c>
      <c r="X5" s="4443"/>
      <c r="Y5" s="4444"/>
      <c r="Z5" s="4440" t="s">
        <v>66</v>
      </c>
      <c r="AA5" s="4440" t="s">
        <v>180</v>
      </c>
      <c r="AB5" s="4440" t="s">
        <v>2</v>
      </c>
      <c r="AC5" s="4442" t="s">
        <v>3</v>
      </c>
      <c r="AD5" s="4443"/>
      <c r="AE5" s="4444"/>
    </row>
    <row r="6" spans="1:37" s="24" customFormat="1" ht="61.2" customHeight="1">
      <c r="A6" s="4448"/>
      <c r="B6" s="4441"/>
      <c r="C6" s="4452"/>
      <c r="D6" s="4453"/>
      <c r="E6" s="6" t="s">
        <v>4</v>
      </c>
      <c r="F6" s="6" t="s">
        <v>5</v>
      </c>
      <c r="G6" s="6" t="s">
        <v>69</v>
      </c>
      <c r="H6" s="4441"/>
      <c r="I6" s="4441"/>
      <c r="J6" s="4441"/>
      <c r="K6" s="6" t="s">
        <v>4</v>
      </c>
      <c r="L6" s="6" t="s">
        <v>5</v>
      </c>
      <c r="M6" s="6" t="s">
        <v>69</v>
      </c>
      <c r="N6" s="4441"/>
      <c r="O6" s="4441"/>
      <c r="P6" s="4441"/>
      <c r="Q6" s="6" t="s">
        <v>4</v>
      </c>
      <c r="R6" s="6" t="s">
        <v>5</v>
      </c>
      <c r="S6" s="6" t="s">
        <v>69</v>
      </c>
      <c r="T6" s="4441"/>
      <c r="U6" s="4441"/>
      <c r="V6" s="4441"/>
      <c r="W6" s="6" t="s">
        <v>4</v>
      </c>
      <c r="X6" s="6" t="s">
        <v>5</v>
      </c>
      <c r="Y6" s="6" t="s">
        <v>69</v>
      </c>
      <c r="Z6" s="4441"/>
      <c r="AA6" s="4441"/>
      <c r="AB6" s="4441"/>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408" t="s">
        <v>1708</v>
      </c>
      <c r="B1" s="4408"/>
      <c r="C1" s="4408"/>
      <c r="D1" s="4408"/>
      <c r="E1" s="4408"/>
      <c r="F1" s="4408"/>
      <c r="G1" s="4408"/>
      <c r="H1" s="4408"/>
      <c r="I1" s="4408"/>
      <c r="J1" s="4408"/>
      <c r="K1" s="4408"/>
      <c r="L1" s="4408"/>
      <c r="M1" s="4408"/>
      <c r="N1" s="4408"/>
      <c r="O1" s="4408"/>
      <c r="P1" s="4408"/>
      <c r="Q1" s="4408"/>
      <c r="R1" s="4408"/>
      <c r="S1" s="4408"/>
      <c r="T1" s="4408"/>
      <c r="U1" s="4408"/>
      <c r="V1" s="4408"/>
      <c r="W1" s="4408"/>
      <c r="X1" s="4408"/>
      <c r="Y1" s="4408"/>
    </row>
    <row r="2" spans="1:25">
      <c r="A2" s="2401"/>
      <c r="B2" s="2401"/>
      <c r="C2" s="2401"/>
      <c r="D2" s="2401"/>
      <c r="E2" s="2401"/>
      <c r="F2" s="2401"/>
      <c r="G2" s="4455"/>
      <c r="H2" s="4455"/>
      <c r="I2" s="4455"/>
      <c r="J2" s="2401"/>
    </row>
    <row r="3" spans="1:25" ht="18.600000000000001" thickBot="1">
      <c r="A3" s="2"/>
      <c r="B3" s="3"/>
      <c r="D3" s="4455"/>
      <c r="E3" s="4455"/>
      <c r="F3" s="34"/>
      <c r="H3" s="34"/>
      <c r="I3" s="3"/>
      <c r="J3" s="3088"/>
      <c r="Y3" s="82" t="s">
        <v>224</v>
      </c>
    </row>
    <row r="4" spans="1:25" s="5" customFormat="1" ht="20.25" customHeight="1">
      <c r="A4" s="4456" t="s">
        <v>0</v>
      </c>
      <c r="B4" s="4458" t="s">
        <v>27</v>
      </c>
      <c r="C4" s="4459" t="s">
        <v>145</v>
      </c>
      <c r="D4" s="4460"/>
      <c r="E4" s="4461"/>
      <c r="F4" s="4462" t="s">
        <v>1709</v>
      </c>
      <c r="G4" s="4463"/>
      <c r="H4" s="4463"/>
      <c r="I4" s="4463"/>
      <c r="J4" s="4464"/>
      <c r="K4" s="4459" t="s">
        <v>1712</v>
      </c>
      <c r="L4" s="4460"/>
      <c r="M4" s="4460"/>
      <c r="N4" s="4460"/>
      <c r="O4" s="4461"/>
      <c r="P4" s="4459" t="s">
        <v>1710</v>
      </c>
      <c r="Q4" s="4460"/>
      <c r="R4" s="4460"/>
      <c r="S4" s="4460"/>
      <c r="T4" s="4461"/>
      <c r="U4" s="4459" t="s">
        <v>1711</v>
      </c>
      <c r="V4" s="4460"/>
      <c r="W4" s="4460"/>
      <c r="X4" s="4460"/>
      <c r="Y4" s="4465"/>
    </row>
    <row r="5" spans="1:25" s="5" customFormat="1" ht="87" customHeight="1">
      <c r="A5" s="4457"/>
      <c r="B5" s="4374"/>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15" t="s">
        <v>1698</v>
      </c>
      <c r="B1" s="4315"/>
      <c r="C1" s="4315"/>
      <c r="D1" s="4315"/>
      <c r="E1" s="4315"/>
      <c r="F1" s="4315"/>
      <c r="G1" s="4315"/>
      <c r="H1" s="4315"/>
      <c r="AB1" s="1239" t="s">
        <v>635</v>
      </c>
      <c r="AG1" s="1384"/>
      <c r="AO1" s="1384"/>
      <c r="AW1" s="1384"/>
      <c r="BE1" s="1384"/>
      <c r="BM1" s="1384"/>
      <c r="BU1" s="1384"/>
      <c r="CC1" s="1384"/>
      <c r="CK1" s="1384"/>
      <c r="CS1" s="1384"/>
    </row>
    <row r="2" spans="1:97">
      <c r="A2" s="1425"/>
      <c r="B2" s="1425"/>
      <c r="D2" s="4336"/>
      <c r="E2" s="4336"/>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88" t="s">
        <v>1716</v>
      </c>
      <c r="B1" s="4288"/>
      <c r="C1" s="4288"/>
      <c r="D1" s="4288"/>
      <c r="E1" s="4288"/>
      <c r="F1" s="4288"/>
      <c r="G1" s="4288"/>
      <c r="H1" s="4288"/>
      <c r="I1" s="4288"/>
      <c r="J1" s="4288"/>
      <c r="K1" s="4288"/>
      <c r="L1" s="4288"/>
      <c r="M1" s="4288"/>
      <c r="N1" s="4288"/>
      <c r="O1" s="4288"/>
      <c r="P1" s="4288"/>
      <c r="Q1" s="4288"/>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69" t="s">
        <v>182</v>
      </c>
      <c r="S2" s="4469"/>
      <c r="T2" s="4469"/>
      <c r="U2" s="245"/>
      <c r="V2" s="245"/>
      <c r="W2" s="245"/>
      <c r="X2" s="245"/>
      <c r="Y2" s="245"/>
      <c r="Z2" s="245"/>
    </row>
    <row r="3" spans="1:32" s="1147" customFormat="1" ht="17.25" customHeight="1">
      <c r="A3" s="4470" t="s">
        <v>183</v>
      </c>
      <c r="B3" s="4472" t="s">
        <v>52</v>
      </c>
      <c r="C3" s="4474" t="s">
        <v>184</v>
      </c>
      <c r="D3" s="4474"/>
      <c r="E3" s="4474"/>
      <c r="F3" s="4475" t="s">
        <v>208</v>
      </c>
      <c r="G3" s="4476"/>
      <c r="H3" s="4477"/>
      <c r="I3" s="4475" t="s">
        <v>209</v>
      </c>
      <c r="J3" s="4476"/>
      <c r="K3" s="4477"/>
      <c r="L3" s="4475" t="s">
        <v>185</v>
      </c>
      <c r="M3" s="4476"/>
      <c r="N3" s="4477"/>
      <c r="O3" s="4475" t="s">
        <v>210</v>
      </c>
      <c r="P3" s="4476"/>
      <c r="Q3" s="4478"/>
      <c r="R3" s="4467" t="s">
        <v>242</v>
      </c>
      <c r="S3" s="4467"/>
      <c r="T3" s="4468"/>
      <c r="U3" s="4466" t="s">
        <v>187</v>
      </c>
      <c r="V3" s="4467"/>
      <c r="W3" s="4468"/>
      <c r="X3" s="4466" t="s">
        <v>188</v>
      </c>
      <c r="Y3" s="4467"/>
      <c r="Z3" s="4468"/>
      <c r="AA3" s="4466" t="s">
        <v>189</v>
      </c>
      <c r="AB3" s="4467"/>
      <c r="AC3" s="4468"/>
      <c r="AD3" s="4466" t="s">
        <v>190</v>
      </c>
      <c r="AE3" s="4467"/>
      <c r="AF3" s="4468"/>
    </row>
    <row r="4" spans="1:32" s="1147" customFormat="1">
      <c r="A4" s="4471"/>
      <c r="B4" s="4473"/>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88" t="s">
        <v>225</v>
      </c>
      <c r="B1" s="4488"/>
      <c r="C1" s="4488"/>
      <c r="D1" s="4488"/>
      <c r="E1" s="4488"/>
      <c r="F1" s="4488"/>
      <c r="G1" s="4488"/>
      <c r="H1" s="4488"/>
      <c r="I1" s="4488"/>
      <c r="J1" s="4488"/>
      <c r="K1" s="4488"/>
      <c r="L1" s="125"/>
      <c r="M1" s="125"/>
      <c r="N1" s="125"/>
      <c r="O1" s="125"/>
      <c r="P1" s="125"/>
      <c r="Q1" s="125"/>
      <c r="R1" s="70"/>
      <c r="S1" s="70"/>
      <c r="T1" s="70"/>
      <c r="AC1" s="70"/>
    </row>
    <row r="2" spans="1:32" ht="18.600000000000001" thickBot="1">
      <c r="A2" s="38"/>
      <c r="B2" s="38"/>
      <c r="C2" s="1828"/>
      <c r="D2" s="1828"/>
      <c r="E2" s="1828"/>
      <c r="F2" s="1828"/>
      <c r="G2" s="1239"/>
      <c r="H2" s="1462"/>
      <c r="I2" s="4489" t="s">
        <v>182</v>
      </c>
      <c r="J2" s="4489"/>
      <c r="K2" s="4489"/>
      <c r="L2" s="126"/>
      <c r="M2" s="126"/>
      <c r="N2" s="126"/>
      <c r="O2" s="126"/>
      <c r="P2" s="39"/>
      <c r="Q2" s="39"/>
      <c r="R2" s="39"/>
      <c r="S2" s="39"/>
      <c r="T2" s="39"/>
    </row>
    <row r="3" spans="1:32" s="38" customFormat="1" ht="17.25" customHeight="1" thickTop="1">
      <c r="A3" s="4490" t="s">
        <v>183</v>
      </c>
      <c r="B3" s="4492" t="s">
        <v>52</v>
      </c>
      <c r="C3" s="4494" t="s">
        <v>184</v>
      </c>
      <c r="D3" s="4494"/>
      <c r="E3" s="4494"/>
      <c r="F3" s="4494" t="s">
        <v>208</v>
      </c>
      <c r="G3" s="4494"/>
      <c r="H3" s="4494"/>
      <c r="I3" s="4482" t="s">
        <v>209</v>
      </c>
      <c r="J3" s="4483"/>
      <c r="K3" s="4484"/>
      <c r="L3" s="4482" t="s">
        <v>185</v>
      </c>
      <c r="M3" s="4483"/>
      <c r="N3" s="4484"/>
      <c r="O3" s="4482" t="s">
        <v>210</v>
      </c>
      <c r="P3" s="4483"/>
      <c r="Q3" s="4485"/>
      <c r="R3" s="4486" t="s">
        <v>186</v>
      </c>
      <c r="S3" s="4486"/>
      <c r="T3" s="4487"/>
      <c r="U3" s="4479" t="s">
        <v>187</v>
      </c>
      <c r="V3" s="4480"/>
      <c r="W3" s="4481"/>
      <c r="X3" s="4479" t="s">
        <v>188</v>
      </c>
      <c r="Y3" s="4480"/>
      <c r="Z3" s="4481"/>
      <c r="AA3" s="4479" t="s">
        <v>189</v>
      </c>
      <c r="AB3" s="4480"/>
      <c r="AC3" s="4481"/>
      <c r="AD3" s="4479" t="s">
        <v>190</v>
      </c>
      <c r="AE3" s="4480"/>
      <c r="AF3" s="4481"/>
    </row>
    <row r="4" spans="1:32" s="38" customFormat="1" ht="17.399999999999999">
      <c r="A4" s="4491"/>
      <c r="B4" s="4493"/>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34"/>
  <sheetViews>
    <sheetView tabSelected="1" topLeftCell="A4" workbookViewId="0">
      <selection activeCell="A5" sqref="A5:G5"/>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3.5976562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88" t="s">
        <v>2431</v>
      </c>
      <c r="B4" s="4488"/>
      <c r="C4" s="4488"/>
      <c r="D4" s="4488"/>
      <c r="E4" s="4488"/>
      <c r="F4" s="4488"/>
      <c r="G4" s="4488"/>
    </row>
    <row r="5" spans="1:10">
      <c r="A5" s="4495" t="s">
        <v>3708</v>
      </c>
      <c r="B5" s="4495"/>
      <c r="C5" s="4495"/>
      <c r="D5" s="4495"/>
      <c r="E5" s="4495"/>
      <c r="F5" s="4495"/>
      <c r="G5" s="4495"/>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1384" customFormat="1" ht="36" customHeight="1">
      <c r="A9" s="3938" t="s">
        <v>7</v>
      </c>
      <c r="B9" s="3939" t="s">
        <v>2278</v>
      </c>
      <c r="C9" s="3940"/>
      <c r="D9" s="3940"/>
      <c r="E9" s="3940"/>
      <c r="F9" s="3941"/>
      <c r="G9" s="3939"/>
    </row>
    <row r="10" spans="1:10" s="1429" customFormat="1" ht="36" customHeight="1">
      <c r="A10" s="1433" t="s">
        <v>9</v>
      </c>
      <c r="B10" s="2055" t="s">
        <v>2279</v>
      </c>
      <c r="C10" s="3942">
        <f>SUM(C11,C12,C15,C16)</f>
        <v>15819995</v>
      </c>
      <c r="D10" s="3942">
        <f>SUM(D11,D12,D15,D16)</f>
        <v>16997394.800000001</v>
      </c>
      <c r="E10" s="3942">
        <f>SUM(E11,E12,E15,E16)</f>
        <v>18627409</v>
      </c>
      <c r="F10" s="3038"/>
      <c r="G10" s="3904">
        <f>E10/D10</f>
        <v>1.095897884304011</v>
      </c>
      <c r="J10" s="3339"/>
    </row>
    <row r="11" spans="1:10" s="1429" customFormat="1" ht="36" customHeight="1">
      <c r="A11" s="1433">
        <v>1</v>
      </c>
      <c r="B11" s="2055" t="s">
        <v>1383</v>
      </c>
      <c r="C11" s="3942">
        <f>'Phụ lục số 1'!E8</f>
        <v>6704000</v>
      </c>
      <c r="D11" s="3942">
        <f>'Phụ lục số 1'!W8</f>
        <v>7450399.7999999998</v>
      </c>
      <c r="E11" s="3942">
        <f>'Phụ lục số 1'!AH8</f>
        <v>8484930</v>
      </c>
      <c r="F11" s="2043"/>
      <c r="G11" s="3904">
        <f t="shared" ref="G11:G16" si="0">E11/D11</f>
        <v>1.1388556624840456</v>
      </c>
    </row>
    <row r="12" spans="1:10" s="1429" customFormat="1" ht="36" customHeight="1">
      <c r="A12" s="1433">
        <v>2</v>
      </c>
      <c r="B12" s="2055" t="s">
        <v>1385</v>
      </c>
      <c r="C12" s="3942">
        <f>SUM(C13:C14)</f>
        <v>9084495</v>
      </c>
      <c r="D12" s="3942">
        <f>SUM(D13:D14)</f>
        <v>9084495</v>
      </c>
      <c r="E12" s="3942">
        <f>SUM(E13:E14)</f>
        <v>9256479</v>
      </c>
      <c r="F12" s="3038"/>
      <c r="G12" s="3904">
        <f t="shared" si="0"/>
        <v>1.0189315971883963</v>
      </c>
    </row>
    <row r="13" spans="1:10" s="1817" customFormat="1" ht="36" customHeight="1">
      <c r="A13" s="3902" t="s">
        <v>34</v>
      </c>
      <c r="B13" s="1440" t="s">
        <v>238</v>
      </c>
      <c r="C13" s="3943">
        <f>'Phụ lục số 1'!E53</f>
        <v>6487488</v>
      </c>
      <c r="D13" s="3943">
        <f>'Phụ lục số 1'!W53</f>
        <v>6487488</v>
      </c>
      <c r="E13" s="3943">
        <f>'Phụ lục số 1'!AH53</f>
        <v>6617188</v>
      </c>
      <c r="F13" s="1442"/>
      <c r="G13" s="3903">
        <f t="shared" si="0"/>
        <v>1.0199923298509377</v>
      </c>
    </row>
    <row r="14" spans="1:10" s="1817" customFormat="1" ht="36" customHeight="1">
      <c r="A14" s="3902" t="s">
        <v>35</v>
      </c>
      <c r="B14" s="1440" t="s">
        <v>25</v>
      </c>
      <c r="C14" s="3943">
        <f>'Phụ lục số 1'!E55</f>
        <v>2597007</v>
      </c>
      <c r="D14" s="3943">
        <f>'Phụ lục số 1'!W55</f>
        <v>2597007</v>
      </c>
      <c r="E14" s="3943">
        <f>'Phụ lục số 1'!AH55</f>
        <v>2639291</v>
      </c>
      <c r="F14" s="1442"/>
      <c r="G14" s="3903">
        <f t="shared" si="0"/>
        <v>1.0162818198025649</v>
      </c>
    </row>
    <row r="15" spans="1:10" s="1429" customFormat="1" ht="36" customHeight="1">
      <c r="A15" s="1433">
        <v>3</v>
      </c>
      <c r="B15" s="1434" t="s">
        <v>1295</v>
      </c>
      <c r="C15" s="3942">
        <f>'Phụ lục số 1'!E59</f>
        <v>0</v>
      </c>
      <c r="D15" s="3942">
        <f>'Phụ lục số 1'!W59</f>
        <v>431000</v>
      </c>
      <c r="E15" s="3942">
        <f>'Phụ lục số 1'!AH59</f>
        <v>886000</v>
      </c>
      <c r="F15" s="2043"/>
      <c r="G15" s="3904">
        <f t="shared" si="0"/>
        <v>2.0556844547563804</v>
      </c>
    </row>
    <row r="16" spans="1:10" s="1429" customFormat="1" ht="36" customHeight="1">
      <c r="A16" s="1433">
        <v>4</v>
      </c>
      <c r="B16" s="76" t="s">
        <v>132</v>
      </c>
      <c r="C16" s="3942">
        <f>'Phụ lục số 1'!E60</f>
        <v>31500</v>
      </c>
      <c r="D16" s="3942">
        <f>'Phụ lục số 1'!W60</f>
        <v>31500</v>
      </c>
      <c r="E16" s="3942">
        <f>'Phụ lục số 1'!AH60</f>
        <v>0</v>
      </c>
      <c r="F16" s="2043"/>
      <c r="G16" s="3904">
        <f t="shared" si="0"/>
        <v>0</v>
      </c>
    </row>
    <row r="17" spans="1:11" s="1429" customFormat="1" ht="36" customHeight="1">
      <c r="A17" s="1433" t="s">
        <v>20</v>
      </c>
      <c r="B17" s="2055" t="s">
        <v>2280</v>
      </c>
      <c r="C17" s="1261">
        <f>SUM(C18,C19)</f>
        <v>12922645</v>
      </c>
      <c r="D17" s="1261">
        <f>SUM(D18,D19)</f>
        <v>13362345</v>
      </c>
      <c r="E17" s="1261">
        <f>SUM(E18,E19)</f>
        <v>13802328.916000001</v>
      </c>
      <c r="F17" s="3944"/>
      <c r="G17" s="3945">
        <f t="shared" ref="G17:G22" si="1">E17/C17</f>
        <v>1.0680730543940502</v>
      </c>
      <c r="H17" s="3339"/>
      <c r="J17" s="3339" t="e">
        <f>#REF!+#REF!</f>
        <v>#REF!</v>
      </c>
      <c r="K17" s="3339" t="e">
        <f>J17-E17</f>
        <v>#REF!</v>
      </c>
    </row>
    <row r="18" spans="1:11" s="3941" customFormat="1" ht="36" customHeight="1">
      <c r="A18" s="3946">
        <v>1</v>
      </c>
      <c r="B18" s="3905" t="s">
        <v>1387</v>
      </c>
      <c r="C18" s="3947">
        <f>'Phụ lục số 2'!D7</f>
        <v>8173924</v>
      </c>
      <c r="D18" s="3947">
        <f>'Phụ lục số 2'!S7</f>
        <v>8613624</v>
      </c>
      <c r="E18" s="3947">
        <f>'Phụ lục số 2'!AA7</f>
        <v>8719005.568</v>
      </c>
      <c r="F18" s="3948"/>
      <c r="G18" s="3949">
        <f>E18/C18</f>
        <v>1.0666854215918817</v>
      </c>
    </row>
    <row r="19" spans="1:11" s="1429" customFormat="1" ht="36" customHeight="1">
      <c r="A19" s="1433">
        <v>2</v>
      </c>
      <c r="B19" s="2055" t="s">
        <v>1397</v>
      </c>
      <c r="C19" s="1261">
        <f>SUM(C20:C21)</f>
        <v>4748721</v>
      </c>
      <c r="D19" s="1261">
        <f>SUM(D20:D21)</f>
        <v>4748721</v>
      </c>
      <c r="E19" s="1261">
        <f>SUM(E20:E21)</f>
        <v>5083323.3480000002</v>
      </c>
      <c r="F19" s="3944"/>
      <c r="G19" s="3945">
        <f t="shared" si="1"/>
        <v>1.0704615722844109</v>
      </c>
    </row>
    <row r="20" spans="1:11" s="1817" customFormat="1" ht="36" customHeight="1">
      <c r="A20" s="3902">
        <v>1</v>
      </c>
      <c r="B20" s="1440" t="s">
        <v>238</v>
      </c>
      <c r="C20" s="3906">
        <f>C27</f>
        <v>4430923</v>
      </c>
      <c r="D20" s="3906">
        <f t="shared" ref="C20:E21" si="2">D27</f>
        <v>4430923</v>
      </c>
      <c r="E20" s="3906">
        <f t="shared" si="2"/>
        <v>4430923</v>
      </c>
      <c r="F20" s="3950"/>
      <c r="G20" s="3951">
        <f t="shared" si="1"/>
        <v>1</v>
      </c>
    </row>
    <row r="21" spans="1:11" s="1817" customFormat="1" ht="36" customHeight="1">
      <c r="A21" s="3902">
        <v>2</v>
      </c>
      <c r="B21" s="1440" t="s">
        <v>25</v>
      </c>
      <c r="C21" s="3906">
        <f t="shared" si="2"/>
        <v>317798</v>
      </c>
      <c r="D21" s="3906">
        <f t="shared" si="2"/>
        <v>317798</v>
      </c>
      <c r="E21" s="3906">
        <f t="shared" si="2"/>
        <v>652400.348</v>
      </c>
      <c r="F21" s="3950"/>
      <c r="G21" s="3951">
        <f t="shared" si="1"/>
        <v>2.0528774504559499</v>
      </c>
    </row>
    <row r="22" spans="1:11" s="1239" customFormat="1" ht="36" customHeight="1">
      <c r="A22" s="1433" t="s">
        <v>49</v>
      </c>
      <c r="B22" s="2055" t="s">
        <v>2281</v>
      </c>
      <c r="C22" s="1261" t="e">
        <f>#REF!</f>
        <v>#REF!</v>
      </c>
      <c r="D22" s="1261" t="e">
        <f>#REF!</f>
        <v>#REF!</v>
      </c>
      <c r="E22" s="1261">
        <f>'Phụ lục 4-CKNS'!D49</f>
        <v>13000</v>
      </c>
      <c r="F22" s="1436"/>
      <c r="G22" s="3904" t="e">
        <f t="shared" si="1"/>
        <v>#REF!</v>
      </c>
    </row>
    <row r="23" spans="1:11" s="1429" customFormat="1" ht="36" customHeight="1">
      <c r="A23" s="1433" t="s">
        <v>22</v>
      </c>
      <c r="B23" s="2055" t="s">
        <v>2282</v>
      </c>
      <c r="C23" s="1261"/>
      <c r="D23" s="1261"/>
      <c r="E23" s="1261"/>
      <c r="F23" s="2043"/>
      <c r="G23" s="3904"/>
    </row>
    <row r="24" spans="1:11" s="1429" customFormat="1" ht="36" customHeight="1">
      <c r="A24" s="1433" t="s">
        <v>9</v>
      </c>
      <c r="B24" s="3905" t="s">
        <v>2279</v>
      </c>
      <c r="C24" s="1261">
        <f>SUM(C25,C26,C29)</f>
        <v>7646071</v>
      </c>
      <c r="D24" s="1261">
        <f t="shared" ref="D24" si="3">SUM(D25,D26,D29)</f>
        <v>8678070.0666666664</v>
      </c>
      <c r="E24" s="1261">
        <f>SUM(E25,E26,E29)</f>
        <v>9908403.3480000012</v>
      </c>
      <c r="F24" s="2043"/>
      <c r="G24" s="3904">
        <f>E24/D24</f>
        <v>1.1417749882037906</v>
      </c>
    </row>
    <row r="25" spans="1:11" s="1429" customFormat="1" ht="36" customHeight="1">
      <c r="A25" s="1433">
        <v>1</v>
      </c>
      <c r="B25" s="3905" t="s">
        <v>2283</v>
      </c>
      <c r="C25" s="1261">
        <f>'Phụ lục số 1'!G8</f>
        <v>2897350</v>
      </c>
      <c r="D25" s="1261">
        <f>'Phụ lục số 1'!Y8</f>
        <v>3588049.0666666664</v>
      </c>
      <c r="E25" s="1261">
        <f>'Phụ lục số 1'!AJ8</f>
        <v>3939080</v>
      </c>
      <c r="F25" s="2043"/>
      <c r="G25" s="3904">
        <f>E25/D25</f>
        <v>1.0978333703946375</v>
      </c>
    </row>
    <row r="26" spans="1:11" s="1429" customFormat="1" ht="36" customHeight="1">
      <c r="A26" s="1433">
        <v>2</v>
      </c>
      <c r="B26" s="3905" t="s">
        <v>2284</v>
      </c>
      <c r="C26" s="1261">
        <f>'Phụ lục số 3.1'!E14</f>
        <v>4748721</v>
      </c>
      <c r="D26" s="1261">
        <f>'Phụ lục số 3.1'!H14</f>
        <v>4748721</v>
      </c>
      <c r="E26" s="1261">
        <f>'Biểu số 34-CK-NSNN'!E26</f>
        <v>5083323.3480000002</v>
      </c>
      <c r="F26" s="2043"/>
      <c r="G26" s="3904">
        <f>E26/D26</f>
        <v>1.0704615722844109</v>
      </c>
    </row>
    <row r="27" spans="1:11" s="1817" customFormat="1" ht="36" customHeight="1">
      <c r="A27" s="3902" t="s">
        <v>34</v>
      </c>
      <c r="B27" s="1440" t="s">
        <v>238</v>
      </c>
      <c r="C27" s="3906">
        <f>'Phụ lục số 3.1'!E15</f>
        <v>4430923</v>
      </c>
      <c r="D27" s="3906">
        <f>'Phụ lục số 3.1'!H15</f>
        <v>4430923</v>
      </c>
      <c r="E27" s="3906">
        <f>'Phụ lục số 3.1'!K15</f>
        <v>4430923</v>
      </c>
      <c r="F27" s="1442"/>
      <c r="G27" s="3903">
        <f>E27/D27</f>
        <v>1</v>
      </c>
    </row>
    <row r="28" spans="1:11" s="1817" customFormat="1" ht="36" customHeight="1">
      <c r="A28" s="3902" t="s">
        <v>35</v>
      </c>
      <c r="B28" s="1440" t="s">
        <v>25</v>
      </c>
      <c r="C28" s="3906">
        <f>C26-C27</f>
        <v>317798</v>
      </c>
      <c r="D28" s="3906">
        <f>D26-D27</f>
        <v>317798</v>
      </c>
      <c r="E28" s="3906">
        <f>'Phụ lục số 5'!C38</f>
        <v>652400.348</v>
      </c>
      <c r="F28" s="1442"/>
      <c r="G28" s="3903">
        <f>E28/D28</f>
        <v>2.0528774504559499</v>
      </c>
    </row>
    <row r="29" spans="1:11" s="3954" customFormat="1" ht="36" customHeight="1">
      <c r="A29" s="3907">
        <v>3</v>
      </c>
      <c r="B29" s="3908" t="s">
        <v>1702</v>
      </c>
      <c r="C29" s="3909">
        <f>'Phụ lục số 1'!G59</f>
        <v>0</v>
      </c>
      <c r="D29" s="3909">
        <f>'Phụ lục số 1'!Y59</f>
        <v>341300</v>
      </c>
      <c r="E29" s="3909">
        <f>'Phụ lục số 1'!AJ59</f>
        <v>886000</v>
      </c>
      <c r="F29" s="3952"/>
      <c r="G29" s="3953"/>
    </row>
    <row r="30" spans="1:11" s="1429" customFormat="1" ht="36" customHeight="1">
      <c r="A30" s="3910" t="s">
        <v>20</v>
      </c>
      <c r="B30" s="3911" t="s">
        <v>2285</v>
      </c>
      <c r="C30" s="3912">
        <f>'Phụ lục số 2'!E7</f>
        <v>7646071</v>
      </c>
      <c r="D30" s="3912">
        <f>'Phụ lục số 2'!T7</f>
        <v>8678070.0666666664</v>
      </c>
      <c r="E30" s="3912">
        <f>'Phụ lục số 2'!AB7</f>
        <v>9908403.3479999993</v>
      </c>
      <c r="F30" s="2043"/>
      <c r="G30" s="3955">
        <f>E30/C30</f>
        <v>1.2958816819775802</v>
      </c>
    </row>
    <row r="31" spans="1:11">
      <c r="E31" s="2250"/>
    </row>
    <row r="32" spans="1:11">
      <c r="C32" s="2250">
        <f>C10-C17</f>
        <v>2897350</v>
      </c>
      <c r="D32" s="2250">
        <f>D10-D17</f>
        <v>3635049.8000000007</v>
      </c>
      <c r="E32" s="2250"/>
    </row>
    <row r="33" spans="3:5">
      <c r="C33" s="2250">
        <f>C25+C29</f>
        <v>2897350</v>
      </c>
      <c r="D33" s="2250">
        <f>D25+D29</f>
        <v>3929349.0666666664</v>
      </c>
      <c r="E33" s="2250"/>
    </row>
    <row r="34" spans="3:5">
      <c r="C34" s="2250">
        <f>C33-C32</f>
        <v>0</v>
      </c>
      <c r="D34" s="2250">
        <f>D33-D32</f>
        <v>294299.26666666567</v>
      </c>
      <c r="E34" s="2250"/>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25"/>
      <c r="B1" s="4025"/>
      <c r="C1" s="4497" t="s">
        <v>3418</v>
      </c>
      <c r="D1" s="4497"/>
      <c r="E1" s="4497"/>
      <c r="F1" s="4026"/>
      <c r="G1" s="4026"/>
      <c r="H1" s="4027"/>
      <c r="I1" s="4027"/>
      <c r="J1" s="4027"/>
      <c r="K1" s="4027"/>
      <c r="L1" s="4027"/>
      <c r="M1" s="4027"/>
      <c r="N1" s="4027"/>
      <c r="O1" s="4027"/>
      <c r="P1" s="4027"/>
      <c r="Q1" s="4027"/>
      <c r="R1" s="4027"/>
      <c r="S1" s="4028"/>
      <c r="T1" s="4028"/>
      <c r="U1" s="4498" t="s">
        <v>2856</v>
      </c>
      <c r="V1" s="4498"/>
    </row>
    <row r="2" spans="1:22" s="37" customFormat="1" ht="18">
      <c r="G2" s="1"/>
      <c r="H2" s="1"/>
      <c r="I2" s="1"/>
      <c r="J2" s="1"/>
      <c r="K2" s="1"/>
      <c r="L2" s="1"/>
      <c r="M2" s="1"/>
      <c r="N2" s="1"/>
      <c r="O2" s="1"/>
      <c r="P2" s="1"/>
      <c r="Q2" s="1"/>
      <c r="R2" s="1"/>
    </row>
    <row r="3" spans="1:22" s="37" customFormat="1" ht="18">
      <c r="A3" s="4029"/>
      <c r="B3" s="4028"/>
      <c r="C3" s="4499" t="s">
        <v>2857</v>
      </c>
      <c r="D3" s="4499"/>
      <c r="E3" s="4499"/>
      <c r="F3" s="4499"/>
      <c r="G3" s="4499"/>
      <c r="H3" s="4499"/>
      <c r="I3" s="4499"/>
      <c r="J3" s="4499"/>
      <c r="K3" s="4499"/>
      <c r="L3" s="4499"/>
      <c r="M3" s="4499"/>
      <c r="N3" s="4499"/>
      <c r="O3" s="4499"/>
      <c r="P3" s="4499"/>
      <c r="Q3" s="4499"/>
      <c r="R3" s="4499"/>
      <c r="S3" s="4028"/>
      <c r="T3" s="4028"/>
      <c r="U3" s="4028"/>
      <c r="V3" s="4028"/>
    </row>
    <row r="4" spans="1:22" s="37" customFormat="1" ht="18">
      <c r="A4" s="4030"/>
      <c r="B4" s="4028"/>
      <c r="C4" s="4500" t="s">
        <v>2826</v>
      </c>
      <c r="D4" s="4500"/>
      <c r="E4" s="4500"/>
      <c r="F4" s="4500"/>
      <c r="G4" s="4500"/>
      <c r="H4" s="4500"/>
      <c r="I4" s="4500"/>
      <c r="J4" s="4500"/>
      <c r="K4" s="4500"/>
      <c r="L4" s="4500"/>
      <c r="M4" s="4500"/>
      <c r="N4" s="4500"/>
      <c r="O4" s="4500"/>
      <c r="P4" s="4500"/>
      <c r="Q4" s="4500"/>
      <c r="R4" s="4500"/>
      <c r="S4" s="4028"/>
      <c r="T4" s="4028"/>
      <c r="U4" s="4028"/>
      <c r="V4" s="4028"/>
    </row>
    <row r="5" spans="1:22">
      <c r="A5" s="4501" t="s">
        <v>2827</v>
      </c>
      <c r="B5" s="4502"/>
      <c r="C5" s="4502"/>
      <c r="D5" s="4502"/>
      <c r="E5" s="4502"/>
      <c r="F5" s="4502"/>
      <c r="G5" s="4502"/>
      <c r="H5" s="4502"/>
      <c r="I5" s="4502"/>
      <c r="J5" s="4502"/>
      <c r="K5" s="4502"/>
      <c r="L5" s="4502"/>
      <c r="M5" s="4502"/>
      <c r="N5" s="4502"/>
      <c r="O5" s="4502"/>
      <c r="P5" s="4502"/>
      <c r="Q5" s="4502"/>
      <c r="R5" s="4502"/>
      <c r="S5" s="4502"/>
      <c r="T5" s="4502"/>
      <c r="U5" s="4502"/>
      <c r="V5" s="4502"/>
    </row>
    <row r="6" spans="1:22">
      <c r="A6" s="4496" t="s">
        <v>244</v>
      </c>
      <c r="B6" s="4496" t="s">
        <v>2858</v>
      </c>
      <c r="C6" s="4496" t="s">
        <v>2859</v>
      </c>
      <c r="D6" s="4496" t="s">
        <v>2860</v>
      </c>
      <c r="E6" s="4496" t="s">
        <v>2861</v>
      </c>
      <c r="F6" s="4496" t="s">
        <v>2862</v>
      </c>
      <c r="G6" s="4496"/>
      <c r="H6" s="4496"/>
      <c r="I6" s="4496"/>
      <c r="J6" s="4496"/>
      <c r="K6" s="4503" t="s">
        <v>2863</v>
      </c>
      <c r="L6" s="4503"/>
      <c r="M6" s="4503"/>
      <c r="N6" s="4503"/>
      <c r="O6" s="4503" t="s">
        <v>2864</v>
      </c>
      <c r="P6" s="4503"/>
      <c r="Q6" s="4503"/>
      <c r="R6" s="4503"/>
      <c r="S6" s="4504" t="s">
        <v>2865</v>
      </c>
      <c r="T6" s="4504"/>
      <c r="U6" s="4504"/>
      <c r="V6" s="4504"/>
    </row>
    <row r="7" spans="1:22">
      <c r="A7" s="4496"/>
      <c r="B7" s="4496"/>
      <c r="C7" s="4496"/>
      <c r="D7" s="4496"/>
      <c r="E7" s="4496"/>
      <c r="F7" s="4496" t="s">
        <v>2866</v>
      </c>
      <c r="G7" s="4503" t="s">
        <v>2867</v>
      </c>
      <c r="H7" s="4503"/>
      <c r="I7" s="4503"/>
      <c r="J7" s="4503"/>
      <c r="K7" s="4503"/>
      <c r="L7" s="4503"/>
      <c r="M7" s="4503"/>
      <c r="N7" s="4503"/>
      <c r="O7" s="4503"/>
      <c r="P7" s="4503"/>
      <c r="Q7" s="4503"/>
      <c r="R7" s="4503"/>
      <c r="S7" s="4504"/>
      <c r="T7" s="4504"/>
      <c r="U7" s="4504"/>
      <c r="V7" s="4504"/>
    </row>
    <row r="8" spans="1:22">
      <c r="A8" s="4496"/>
      <c r="B8" s="4496"/>
      <c r="C8" s="4496"/>
      <c r="D8" s="4496"/>
      <c r="E8" s="4496"/>
      <c r="F8" s="4496"/>
      <c r="G8" s="4503" t="s">
        <v>3419</v>
      </c>
      <c r="H8" s="4503" t="s">
        <v>2868</v>
      </c>
      <c r="I8" s="4503"/>
      <c r="J8" s="4503"/>
      <c r="K8" s="4503" t="s">
        <v>4</v>
      </c>
      <c r="L8" s="4503" t="s">
        <v>2868</v>
      </c>
      <c r="M8" s="4503"/>
      <c r="N8" s="4503"/>
      <c r="O8" s="4503" t="s">
        <v>4</v>
      </c>
      <c r="P8" s="4503" t="s">
        <v>2868</v>
      </c>
      <c r="Q8" s="4503"/>
      <c r="R8" s="4503"/>
      <c r="S8" s="4496" t="s">
        <v>4</v>
      </c>
      <c r="T8" s="4504" t="s">
        <v>2868</v>
      </c>
      <c r="U8" s="4504"/>
      <c r="V8" s="4504"/>
    </row>
    <row r="9" spans="1:22" ht="43.5" customHeight="1">
      <c r="A9" s="4496"/>
      <c r="B9" s="4496"/>
      <c r="C9" s="4496"/>
      <c r="D9" s="4496"/>
      <c r="E9" s="4496"/>
      <c r="F9" s="4496"/>
      <c r="G9" s="4503"/>
      <c r="H9" s="4032" t="s">
        <v>2869</v>
      </c>
      <c r="I9" s="4032" t="s">
        <v>2733</v>
      </c>
      <c r="J9" s="4032" t="s">
        <v>2734</v>
      </c>
      <c r="K9" s="4503"/>
      <c r="L9" s="4032" t="s">
        <v>2869</v>
      </c>
      <c r="M9" s="4032" t="s">
        <v>2733</v>
      </c>
      <c r="N9" s="4032" t="s">
        <v>2734</v>
      </c>
      <c r="O9" s="4503"/>
      <c r="P9" s="4032" t="s">
        <v>2869</v>
      </c>
      <c r="Q9" s="4032" t="s">
        <v>2733</v>
      </c>
      <c r="R9" s="4032" t="s">
        <v>2734</v>
      </c>
      <c r="S9" s="4496"/>
      <c r="T9" s="4031" t="s">
        <v>2869</v>
      </c>
      <c r="U9" s="4031" t="s">
        <v>2733</v>
      </c>
      <c r="V9" s="4033" t="s">
        <v>2734</v>
      </c>
    </row>
    <row r="10" spans="1:22">
      <c r="A10" s="4034" t="s">
        <v>7</v>
      </c>
      <c r="B10" s="4034" t="s">
        <v>22</v>
      </c>
      <c r="C10" s="4034">
        <v>1</v>
      </c>
      <c r="D10" s="4034">
        <v>2</v>
      </c>
      <c r="E10" s="4034">
        <v>3</v>
      </c>
      <c r="F10" s="4034">
        <v>4</v>
      </c>
      <c r="G10" s="4035">
        <v>5</v>
      </c>
      <c r="H10" s="4035">
        <v>6</v>
      </c>
      <c r="I10" s="4035">
        <v>7</v>
      </c>
      <c r="J10" s="4035">
        <v>8</v>
      </c>
      <c r="K10" s="4035">
        <v>9</v>
      </c>
      <c r="L10" s="4035">
        <v>10</v>
      </c>
      <c r="M10" s="4035">
        <v>11</v>
      </c>
      <c r="N10" s="4035">
        <v>12</v>
      </c>
      <c r="O10" s="4035">
        <v>13</v>
      </c>
      <c r="P10" s="4035">
        <v>14</v>
      </c>
      <c r="Q10" s="4035">
        <v>15</v>
      </c>
      <c r="R10" s="4035">
        <v>16</v>
      </c>
      <c r="S10" s="4035">
        <v>17</v>
      </c>
      <c r="T10" s="4034">
        <v>18</v>
      </c>
      <c r="U10" s="4034">
        <v>19</v>
      </c>
      <c r="V10" s="4034">
        <v>20</v>
      </c>
    </row>
    <row r="11" spans="1:22" s="4039" customFormat="1" ht="32.4" customHeight="1">
      <c r="A11" s="4036"/>
      <c r="B11" s="4037" t="s">
        <v>363</v>
      </c>
      <c r="C11" s="4036"/>
      <c r="D11" s="4036"/>
      <c r="E11" s="4036"/>
      <c r="F11" s="4036"/>
      <c r="G11" s="4038">
        <f t="shared" ref="G11:V11" si="0">G12+G525</f>
        <v>20666290.382000003</v>
      </c>
      <c r="H11" s="4038">
        <f t="shared" si="0"/>
        <v>897450</v>
      </c>
      <c r="I11" s="4038">
        <f t="shared" si="0"/>
        <v>8319560.1940000001</v>
      </c>
      <c r="J11" s="4038">
        <f t="shared" si="0"/>
        <v>11188331.112</v>
      </c>
      <c r="K11" s="4038">
        <f t="shared" si="0"/>
        <v>5968998.4591437001</v>
      </c>
      <c r="L11" s="4038">
        <f t="shared" si="0"/>
        <v>535490.6</v>
      </c>
      <c r="M11" s="4038">
        <f t="shared" si="0"/>
        <v>2617957.0841437001</v>
      </c>
      <c r="N11" s="4038">
        <f t="shared" si="0"/>
        <v>2815050.7750000004</v>
      </c>
      <c r="O11" s="4038">
        <f t="shared" si="0"/>
        <v>6666063.7139999997</v>
      </c>
      <c r="P11" s="4038">
        <f t="shared" si="0"/>
        <v>886634.71400000004</v>
      </c>
      <c r="Q11" s="4038">
        <f t="shared" si="0"/>
        <v>2890215</v>
      </c>
      <c r="R11" s="4038">
        <f t="shared" si="0"/>
        <v>2889214</v>
      </c>
      <c r="S11" s="4038">
        <f t="shared" si="0"/>
        <v>6677677</v>
      </c>
      <c r="T11" s="4038">
        <f t="shared" si="0"/>
        <v>85000</v>
      </c>
      <c r="U11" s="4038">
        <f t="shared" si="0"/>
        <v>1729491</v>
      </c>
      <c r="V11" s="4038">
        <f t="shared" si="0"/>
        <v>4863186</v>
      </c>
    </row>
    <row r="12" spans="1:22" s="248" customFormat="1">
      <c r="A12" s="4022" t="s">
        <v>3420</v>
      </c>
      <c r="B12" s="4023" t="s">
        <v>3403</v>
      </c>
      <c r="C12" s="4022"/>
      <c r="D12" s="4022"/>
      <c r="E12" s="4022"/>
      <c r="F12" s="4022"/>
      <c r="G12" s="4040">
        <f t="shared" ref="G12:V12" si="1">G13+G24+G33+G46+G172+G177+G189+G202+G228+G241+G490+G515+G520</f>
        <v>20666290.382000003</v>
      </c>
      <c r="H12" s="4040">
        <f t="shared" si="1"/>
        <v>897450</v>
      </c>
      <c r="I12" s="4040">
        <f t="shared" si="1"/>
        <v>8319560.1940000001</v>
      </c>
      <c r="J12" s="4040">
        <f t="shared" si="1"/>
        <v>11188331.112</v>
      </c>
      <c r="K12" s="4040">
        <f t="shared" si="1"/>
        <v>5968998.4591437001</v>
      </c>
      <c r="L12" s="4040">
        <f t="shared" si="1"/>
        <v>535490.6</v>
      </c>
      <c r="M12" s="4040">
        <f t="shared" si="1"/>
        <v>2617957.0841437001</v>
      </c>
      <c r="N12" s="4040">
        <f t="shared" si="1"/>
        <v>2815050.7750000004</v>
      </c>
      <c r="O12" s="4040">
        <f t="shared" si="1"/>
        <v>6666063.7139999997</v>
      </c>
      <c r="P12" s="4040">
        <f t="shared" si="1"/>
        <v>886634.71400000004</v>
      </c>
      <c r="Q12" s="4040">
        <f t="shared" si="1"/>
        <v>2890215</v>
      </c>
      <c r="R12" s="4040">
        <f t="shared" si="1"/>
        <v>2889214</v>
      </c>
      <c r="S12" s="4040">
        <f t="shared" si="1"/>
        <v>4953677</v>
      </c>
      <c r="T12" s="4040">
        <f t="shared" si="1"/>
        <v>85000</v>
      </c>
      <c r="U12" s="4040">
        <f t="shared" si="1"/>
        <v>1729491</v>
      </c>
      <c r="V12" s="4040">
        <f t="shared" si="1"/>
        <v>3139186</v>
      </c>
    </row>
    <row r="13" spans="1:22" s="248" customFormat="1">
      <c r="A13" s="4022" t="s">
        <v>7</v>
      </c>
      <c r="B13" s="4023" t="s">
        <v>2870</v>
      </c>
      <c r="C13" s="4022"/>
      <c r="D13" s="4022"/>
      <c r="E13" s="4022"/>
      <c r="F13" s="4022"/>
      <c r="G13" s="4040">
        <f t="shared" ref="G13:U13" si="2">G14+G18</f>
        <v>884422.63199999998</v>
      </c>
      <c r="H13" s="4040">
        <f t="shared" si="2"/>
        <v>0</v>
      </c>
      <c r="I13" s="4040">
        <f t="shared" si="2"/>
        <v>144000</v>
      </c>
      <c r="J13" s="4040">
        <f t="shared" si="2"/>
        <v>740422.63199999998</v>
      </c>
      <c r="K13" s="4040">
        <f t="shared" si="2"/>
        <v>11200</v>
      </c>
      <c r="L13" s="4040">
        <f t="shared" si="2"/>
        <v>0</v>
      </c>
      <c r="M13" s="4040">
        <f t="shared" si="2"/>
        <v>0</v>
      </c>
      <c r="N13" s="4040">
        <f t="shared" si="2"/>
        <v>11200</v>
      </c>
      <c r="O13" s="4040">
        <f t="shared" si="2"/>
        <v>11200</v>
      </c>
      <c r="P13" s="4040">
        <f t="shared" si="2"/>
        <v>0</v>
      </c>
      <c r="Q13" s="4040">
        <f t="shared" si="2"/>
        <v>0</v>
      </c>
      <c r="R13" s="4040">
        <f t="shared" si="2"/>
        <v>11200</v>
      </c>
      <c r="S13" s="4040">
        <f t="shared" si="2"/>
        <v>70300</v>
      </c>
      <c r="T13" s="4040">
        <f t="shared" si="2"/>
        <v>0</v>
      </c>
      <c r="U13" s="4040">
        <f t="shared" si="2"/>
        <v>0</v>
      </c>
      <c r="V13" s="4040">
        <f>V14+V18</f>
        <v>70300</v>
      </c>
    </row>
    <row r="14" spans="1:22" s="248" customFormat="1" ht="31.2">
      <c r="A14" s="4022" t="s">
        <v>9</v>
      </c>
      <c r="B14" s="4023" t="s">
        <v>2845</v>
      </c>
      <c r="C14" s="4022"/>
      <c r="D14" s="4022"/>
      <c r="E14" s="4022"/>
      <c r="F14" s="4022"/>
      <c r="G14" s="4040">
        <f t="shared" ref="G14:V19" si="3">G15</f>
        <v>240000</v>
      </c>
      <c r="H14" s="4040">
        <f t="shared" si="3"/>
        <v>0</v>
      </c>
      <c r="I14" s="4040">
        <f t="shared" si="3"/>
        <v>144000</v>
      </c>
      <c r="J14" s="4040">
        <f t="shared" si="3"/>
        <v>96000</v>
      </c>
      <c r="K14" s="4040">
        <f t="shared" si="3"/>
        <v>5000</v>
      </c>
      <c r="L14" s="4040">
        <f t="shared" si="3"/>
        <v>0</v>
      </c>
      <c r="M14" s="4040">
        <f t="shared" si="3"/>
        <v>0</v>
      </c>
      <c r="N14" s="4040">
        <f t="shared" si="3"/>
        <v>5000</v>
      </c>
      <c r="O14" s="4040">
        <f t="shared" si="3"/>
        <v>5000</v>
      </c>
      <c r="P14" s="4040">
        <f t="shared" si="3"/>
        <v>0</v>
      </c>
      <c r="Q14" s="4040">
        <f t="shared" si="3"/>
        <v>0</v>
      </c>
      <c r="R14" s="4040">
        <f t="shared" si="3"/>
        <v>5000</v>
      </c>
      <c r="S14" s="4040">
        <f t="shared" si="3"/>
        <v>20000</v>
      </c>
      <c r="T14" s="4040">
        <f t="shared" si="3"/>
        <v>0</v>
      </c>
      <c r="U14" s="4040">
        <f t="shared" si="3"/>
        <v>0</v>
      </c>
      <c r="V14" s="4040">
        <f t="shared" si="3"/>
        <v>20000</v>
      </c>
    </row>
    <row r="15" spans="1:22" s="248" customFormat="1">
      <c r="A15" s="4022">
        <v>1</v>
      </c>
      <c r="B15" s="4023" t="s">
        <v>3122</v>
      </c>
      <c r="C15" s="4022"/>
      <c r="D15" s="4022"/>
      <c r="E15" s="4022"/>
      <c r="F15" s="4022"/>
      <c r="G15" s="4040">
        <f t="shared" si="3"/>
        <v>240000</v>
      </c>
      <c r="H15" s="4040">
        <f t="shared" si="3"/>
        <v>0</v>
      </c>
      <c r="I15" s="4040">
        <f t="shared" si="3"/>
        <v>144000</v>
      </c>
      <c r="J15" s="4040">
        <f t="shared" si="3"/>
        <v>96000</v>
      </c>
      <c r="K15" s="4040">
        <f t="shared" si="3"/>
        <v>5000</v>
      </c>
      <c r="L15" s="4040">
        <f t="shared" si="3"/>
        <v>0</v>
      </c>
      <c r="M15" s="4040">
        <f t="shared" si="3"/>
        <v>0</v>
      </c>
      <c r="N15" s="4040">
        <f t="shared" si="3"/>
        <v>5000</v>
      </c>
      <c r="O15" s="4040">
        <f t="shared" si="3"/>
        <v>5000</v>
      </c>
      <c r="P15" s="4040">
        <f t="shared" si="3"/>
        <v>0</v>
      </c>
      <c r="Q15" s="4040">
        <f t="shared" si="3"/>
        <v>0</v>
      </c>
      <c r="R15" s="4040">
        <f t="shared" si="3"/>
        <v>5000</v>
      </c>
      <c r="S15" s="4040">
        <f t="shared" si="3"/>
        <v>20000</v>
      </c>
      <c r="T15" s="4040">
        <f t="shared" si="3"/>
        <v>0</v>
      </c>
      <c r="U15" s="4040">
        <f t="shared" si="3"/>
        <v>0</v>
      </c>
      <c r="V15" s="4040">
        <f t="shared" si="3"/>
        <v>20000</v>
      </c>
    </row>
    <row r="16" spans="1:22" ht="31.2">
      <c r="A16" s="4022" t="s">
        <v>34</v>
      </c>
      <c r="B16" s="4041" t="s">
        <v>2871</v>
      </c>
      <c r="C16" s="4022"/>
      <c r="D16" s="4022"/>
      <c r="E16" s="4022"/>
      <c r="F16" s="4022"/>
      <c r="G16" s="4042">
        <f t="shared" si="3"/>
        <v>240000</v>
      </c>
      <c r="H16" s="4042">
        <f t="shared" si="3"/>
        <v>0</v>
      </c>
      <c r="I16" s="4042">
        <f t="shared" si="3"/>
        <v>144000</v>
      </c>
      <c r="J16" s="4042">
        <f t="shared" si="3"/>
        <v>96000</v>
      </c>
      <c r="K16" s="4042">
        <f t="shared" si="3"/>
        <v>5000</v>
      </c>
      <c r="L16" s="4042">
        <f t="shared" si="3"/>
        <v>0</v>
      </c>
      <c r="M16" s="4042">
        <f t="shared" si="3"/>
        <v>0</v>
      </c>
      <c r="N16" s="4042">
        <f t="shared" si="3"/>
        <v>5000</v>
      </c>
      <c r="O16" s="4042">
        <f t="shared" si="3"/>
        <v>5000</v>
      </c>
      <c r="P16" s="4042">
        <f t="shared" si="3"/>
        <v>0</v>
      </c>
      <c r="Q16" s="4042">
        <f t="shared" si="3"/>
        <v>0</v>
      </c>
      <c r="R16" s="4042">
        <f t="shared" si="3"/>
        <v>5000</v>
      </c>
      <c r="S16" s="4042">
        <f t="shared" si="3"/>
        <v>20000</v>
      </c>
      <c r="T16" s="4042">
        <f t="shared" si="3"/>
        <v>0</v>
      </c>
      <c r="U16" s="4042">
        <f t="shared" si="3"/>
        <v>0</v>
      </c>
      <c r="V16" s="4042">
        <f>V17</f>
        <v>20000</v>
      </c>
    </row>
    <row r="17" spans="1:22" s="1577" customFormat="1" ht="41.25" customHeight="1">
      <c r="A17" s="4043">
        <v>1</v>
      </c>
      <c r="B17" s="4044" t="s">
        <v>2872</v>
      </c>
      <c r="C17" s="4043" t="s">
        <v>2873</v>
      </c>
      <c r="D17" s="4043" t="s">
        <v>2874</v>
      </c>
      <c r="E17" s="4043" t="s">
        <v>2875</v>
      </c>
      <c r="F17" s="4043" t="s">
        <v>2876</v>
      </c>
      <c r="G17" s="4045">
        <f>SUM(H17:J17)</f>
        <v>240000</v>
      </c>
      <c r="H17" s="4045"/>
      <c r="I17" s="4045">
        <v>144000</v>
      </c>
      <c r="J17" s="4045">
        <v>96000</v>
      </c>
      <c r="K17" s="4045">
        <f>SUM(L17:N17)</f>
        <v>5000</v>
      </c>
      <c r="L17" s="4045"/>
      <c r="M17" s="4045"/>
      <c r="N17" s="4046">
        <v>5000</v>
      </c>
      <c r="O17" s="4045">
        <f>SUM(P17:R17)</f>
        <v>5000</v>
      </c>
      <c r="P17" s="4045"/>
      <c r="Q17" s="4045"/>
      <c r="R17" s="4045">
        <v>5000</v>
      </c>
      <c r="S17" s="4046">
        <f>SUM(T17:V17)</f>
        <v>20000</v>
      </c>
      <c r="T17" s="4045"/>
      <c r="U17" s="4045"/>
      <c r="V17" s="4045">
        <v>20000</v>
      </c>
    </row>
    <row r="18" spans="1:22" s="248" customFormat="1">
      <c r="A18" s="4022" t="s">
        <v>20</v>
      </c>
      <c r="B18" s="4023" t="s">
        <v>1483</v>
      </c>
      <c r="C18" s="4022"/>
      <c r="D18" s="4022"/>
      <c r="E18" s="4022"/>
      <c r="F18" s="4022"/>
      <c r="G18" s="4040">
        <f t="shared" si="3"/>
        <v>644422.63199999998</v>
      </c>
      <c r="H18" s="4040">
        <f t="shared" si="3"/>
        <v>0</v>
      </c>
      <c r="I18" s="4040">
        <f t="shared" si="3"/>
        <v>0</v>
      </c>
      <c r="J18" s="4040">
        <f t="shared" si="3"/>
        <v>644422.63199999998</v>
      </c>
      <c r="K18" s="4040">
        <f t="shared" si="3"/>
        <v>6200</v>
      </c>
      <c r="L18" s="4040">
        <f t="shared" si="3"/>
        <v>0</v>
      </c>
      <c r="M18" s="4040">
        <f t="shared" si="3"/>
        <v>0</v>
      </c>
      <c r="N18" s="4040">
        <f t="shared" si="3"/>
        <v>6200</v>
      </c>
      <c r="O18" s="4040">
        <f t="shared" si="3"/>
        <v>6200</v>
      </c>
      <c r="P18" s="4040">
        <f t="shared" si="3"/>
        <v>0</v>
      </c>
      <c r="Q18" s="4040">
        <f t="shared" si="3"/>
        <v>0</v>
      </c>
      <c r="R18" s="4040">
        <f t="shared" si="3"/>
        <v>6200</v>
      </c>
      <c r="S18" s="4040">
        <f t="shared" si="3"/>
        <v>50300</v>
      </c>
      <c r="T18" s="4040">
        <f t="shared" si="3"/>
        <v>0</v>
      </c>
      <c r="U18" s="4040">
        <f t="shared" si="3"/>
        <v>0</v>
      </c>
      <c r="V18" s="4040">
        <f t="shared" si="3"/>
        <v>50300</v>
      </c>
    </row>
    <row r="19" spans="1:22" s="248" customFormat="1">
      <c r="A19" s="4022">
        <v>1</v>
      </c>
      <c r="B19" s="4023" t="s">
        <v>3122</v>
      </c>
      <c r="C19" s="4022"/>
      <c r="D19" s="4022"/>
      <c r="E19" s="4022"/>
      <c r="F19" s="4022"/>
      <c r="G19" s="4040">
        <f t="shared" si="3"/>
        <v>644422.63199999998</v>
      </c>
      <c r="H19" s="4040">
        <f t="shared" si="3"/>
        <v>0</v>
      </c>
      <c r="I19" s="4040">
        <f t="shared" si="3"/>
        <v>0</v>
      </c>
      <c r="J19" s="4040">
        <f t="shared" si="3"/>
        <v>644422.63199999998</v>
      </c>
      <c r="K19" s="4040">
        <f t="shared" si="3"/>
        <v>6200</v>
      </c>
      <c r="L19" s="4040">
        <f t="shared" si="3"/>
        <v>0</v>
      </c>
      <c r="M19" s="4040">
        <f t="shared" si="3"/>
        <v>0</v>
      </c>
      <c r="N19" s="4040">
        <f t="shared" si="3"/>
        <v>6200</v>
      </c>
      <c r="O19" s="4040">
        <f t="shared" si="3"/>
        <v>6200</v>
      </c>
      <c r="P19" s="4040">
        <f t="shared" si="3"/>
        <v>0</v>
      </c>
      <c r="Q19" s="4040">
        <f t="shared" si="3"/>
        <v>0</v>
      </c>
      <c r="R19" s="4040">
        <f t="shared" si="3"/>
        <v>6200</v>
      </c>
      <c r="S19" s="4040">
        <f t="shared" si="3"/>
        <v>50300</v>
      </c>
      <c r="T19" s="4040">
        <f t="shared" si="3"/>
        <v>0</v>
      </c>
      <c r="U19" s="4040">
        <f t="shared" si="3"/>
        <v>0</v>
      </c>
      <c r="V19" s="4040">
        <f t="shared" si="3"/>
        <v>50300</v>
      </c>
    </row>
    <row r="20" spans="1:22" ht="31.2">
      <c r="A20" s="4022" t="s">
        <v>34</v>
      </c>
      <c r="B20" s="4041" t="s">
        <v>2871</v>
      </c>
      <c r="C20" s="4022"/>
      <c r="D20" s="4022"/>
      <c r="E20" s="4022"/>
      <c r="F20" s="4022"/>
      <c r="G20" s="4042">
        <f t="shared" ref="G20:U20" si="4">SUM(G21:G23)</f>
        <v>644422.63199999998</v>
      </c>
      <c r="H20" s="4042">
        <f t="shared" si="4"/>
        <v>0</v>
      </c>
      <c r="I20" s="4042">
        <f t="shared" si="4"/>
        <v>0</v>
      </c>
      <c r="J20" s="4042">
        <f t="shared" si="4"/>
        <v>644422.63199999998</v>
      </c>
      <c r="K20" s="4042">
        <f t="shared" si="4"/>
        <v>6200</v>
      </c>
      <c r="L20" s="4042">
        <f t="shared" si="4"/>
        <v>0</v>
      </c>
      <c r="M20" s="4042">
        <f t="shared" si="4"/>
        <v>0</v>
      </c>
      <c r="N20" s="4042">
        <f t="shared" si="4"/>
        <v>6200</v>
      </c>
      <c r="O20" s="4042">
        <f t="shared" si="4"/>
        <v>6200</v>
      </c>
      <c r="P20" s="4042">
        <f t="shared" si="4"/>
        <v>0</v>
      </c>
      <c r="Q20" s="4042">
        <f t="shared" si="4"/>
        <v>0</v>
      </c>
      <c r="R20" s="4042">
        <f t="shared" si="4"/>
        <v>6200</v>
      </c>
      <c r="S20" s="4042">
        <f t="shared" si="4"/>
        <v>50300</v>
      </c>
      <c r="T20" s="4042">
        <f t="shared" si="4"/>
        <v>0</v>
      </c>
      <c r="U20" s="4042">
        <f t="shared" si="4"/>
        <v>0</v>
      </c>
      <c r="V20" s="4042">
        <f>SUM(V21:V23)</f>
        <v>50300</v>
      </c>
    </row>
    <row r="21" spans="1:22" ht="39" customHeight="1">
      <c r="A21" s="4000">
        <v>1</v>
      </c>
      <c r="B21" s="4047" t="s">
        <v>3421</v>
      </c>
      <c r="C21" s="4000" t="s">
        <v>3110</v>
      </c>
      <c r="D21" s="4000"/>
      <c r="E21" s="4000" t="s">
        <v>3422</v>
      </c>
      <c r="F21" s="4000" t="s">
        <v>3423</v>
      </c>
      <c r="G21" s="4046">
        <f>SUM(H21:J21)</f>
        <v>4526.808</v>
      </c>
      <c r="H21" s="4046"/>
      <c r="I21" s="4046"/>
      <c r="J21" s="4046">
        <v>4526.808</v>
      </c>
      <c r="K21" s="4046">
        <f>SUM(L21:N21)</f>
        <v>2500</v>
      </c>
      <c r="L21" s="4046"/>
      <c r="M21" s="4046"/>
      <c r="N21" s="4046">
        <v>2500</v>
      </c>
      <c r="O21" s="4046">
        <f>SUM(P21:R21)</f>
        <v>2500</v>
      </c>
      <c r="P21" s="4046"/>
      <c r="Q21" s="4046"/>
      <c r="R21" s="4046">
        <v>2500</v>
      </c>
      <c r="S21" s="4046">
        <f>SUM(T21:V21)</f>
        <v>2000</v>
      </c>
      <c r="T21" s="4046"/>
      <c r="U21" s="4046"/>
      <c r="V21" s="4046">
        <v>2000</v>
      </c>
    </row>
    <row r="22" spans="1:22" ht="44.25" customHeight="1">
      <c r="A22" s="4000">
        <v>2</v>
      </c>
      <c r="B22" s="4047" t="s">
        <v>3424</v>
      </c>
      <c r="C22" s="4000" t="s">
        <v>3110</v>
      </c>
      <c r="D22" s="4000"/>
      <c r="E22" s="4000" t="s">
        <v>3422</v>
      </c>
      <c r="F22" s="4000" t="s">
        <v>3425</v>
      </c>
      <c r="G22" s="4046">
        <f t="shared" ref="G22:G23" si="5">SUM(H22:J22)</f>
        <v>11409.26</v>
      </c>
      <c r="H22" s="4046"/>
      <c r="I22" s="4046"/>
      <c r="J22" s="4046">
        <v>11409.26</v>
      </c>
      <c r="K22" s="4046">
        <f t="shared" ref="K22:K23" si="6">SUM(L22:N22)</f>
        <v>2700</v>
      </c>
      <c r="L22" s="4046"/>
      <c r="M22" s="4046"/>
      <c r="N22" s="4046">
        <v>2700</v>
      </c>
      <c r="O22" s="4046">
        <f t="shared" ref="O22:O23" si="7">SUM(P22:R22)</f>
        <v>2700</v>
      </c>
      <c r="P22" s="4046"/>
      <c r="Q22" s="4046"/>
      <c r="R22" s="4046">
        <v>2700</v>
      </c>
      <c r="S22" s="4046">
        <f t="shared" ref="S22:S23" si="8">SUM(T22:V22)</f>
        <v>8300</v>
      </c>
      <c r="T22" s="4046"/>
      <c r="U22" s="4046"/>
      <c r="V22" s="4046">
        <v>8300</v>
      </c>
    </row>
    <row r="23" spans="1:22" s="1577" customFormat="1" ht="37.5" customHeight="1">
      <c r="A23" s="4043">
        <v>3</v>
      </c>
      <c r="B23" s="4044" t="s">
        <v>3426</v>
      </c>
      <c r="C23" s="4043" t="s">
        <v>3427</v>
      </c>
      <c r="D23" s="4043"/>
      <c r="E23" s="4043" t="s">
        <v>2875</v>
      </c>
      <c r="F23" s="4043" t="s">
        <v>3428</v>
      </c>
      <c r="G23" s="4045">
        <f t="shared" si="5"/>
        <v>628486.56400000001</v>
      </c>
      <c r="H23" s="4045"/>
      <c r="I23" s="4045"/>
      <c r="J23" s="4045">
        <v>628486.56400000001</v>
      </c>
      <c r="K23" s="4045">
        <f t="shared" si="6"/>
        <v>1000</v>
      </c>
      <c r="L23" s="4045"/>
      <c r="M23" s="4045"/>
      <c r="N23" s="4046">
        <v>1000</v>
      </c>
      <c r="O23" s="4045">
        <f t="shared" si="7"/>
        <v>1000</v>
      </c>
      <c r="P23" s="4045"/>
      <c r="Q23" s="4045"/>
      <c r="R23" s="4045">
        <v>1000</v>
      </c>
      <c r="S23" s="4046">
        <f t="shared" si="8"/>
        <v>40000</v>
      </c>
      <c r="T23" s="4045"/>
      <c r="U23" s="4045"/>
      <c r="V23" s="4045">
        <v>40000</v>
      </c>
    </row>
    <row r="24" spans="1:22" s="248" customFormat="1">
      <c r="A24" s="4022" t="s">
        <v>22</v>
      </c>
      <c r="B24" s="4023" t="s">
        <v>2877</v>
      </c>
      <c r="C24" s="4022"/>
      <c r="D24" s="4022"/>
      <c r="E24" s="4022"/>
      <c r="F24" s="4022"/>
      <c r="G24" s="4040">
        <f>G25</f>
        <v>131861.92300000001</v>
      </c>
      <c r="H24" s="4040">
        <f t="shared" ref="H24:V24" si="9">H25</f>
        <v>0</v>
      </c>
      <c r="I24" s="4040">
        <f t="shared" si="9"/>
        <v>0</v>
      </c>
      <c r="J24" s="4040">
        <f t="shared" si="9"/>
        <v>131861.92300000001</v>
      </c>
      <c r="K24" s="4040">
        <f t="shared" si="9"/>
        <v>61000</v>
      </c>
      <c r="L24" s="4040">
        <f t="shared" si="9"/>
        <v>0</v>
      </c>
      <c r="M24" s="4040">
        <f t="shared" si="9"/>
        <v>0</v>
      </c>
      <c r="N24" s="4040">
        <f t="shared" si="9"/>
        <v>61000</v>
      </c>
      <c r="O24" s="4040">
        <f t="shared" si="9"/>
        <v>61000</v>
      </c>
      <c r="P24" s="4040">
        <f t="shared" si="9"/>
        <v>0</v>
      </c>
      <c r="Q24" s="4040">
        <f t="shared" si="9"/>
        <v>0</v>
      </c>
      <c r="R24" s="4040">
        <f t="shared" si="9"/>
        <v>61000</v>
      </c>
      <c r="S24" s="4040">
        <f t="shared" si="9"/>
        <v>59800</v>
      </c>
      <c r="T24" s="4040">
        <f t="shared" si="9"/>
        <v>0</v>
      </c>
      <c r="U24" s="4040">
        <f t="shared" si="9"/>
        <v>0</v>
      </c>
      <c r="V24" s="4040">
        <f t="shared" si="9"/>
        <v>59800</v>
      </c>
    </row>
    <row r="25" spans="1:22" s="248" customFormat="1">
      <c r="A25" s="4022" t="s">
        <v>9</v>
      </c>
      <c r="B25" s="4023" t="s">
        <v>1482</v>
      </c>
      <c r="C25" s="4022"/>
      <c r="D25" s="4022"/>
      <c r="E25" s="4022"/>
      <c r="F25" s="4022"/>
      <c r="G25" s="4040">
        <f t="shared" ref="G25:V26" si="10">G26</f>
        <v>131861.92300000001</v>
      </c>
      <c r="H25" s="4040">
        <f t="shared" si="10"/>
        <v>0</v>
      </c>
      <c r="I25" s="4040">
        <f t="shared" si="10"/>
        <v>0</v>
      </c>
      <c r="J25" s="4040">
        <f t="shared" si="10"/>
        <v>131861.92300000001</v>
      </c>
      <c r="K25" s="4040">
        <f t="shared" si="10"/>
        <v>61000</v>
      </c>
      <c r="L25" s="4040">
        <f t="shared" si="10"/>
        <v>0</v>
      </c>
      <c r="M25" s="4040">
        <f t="shared" si="10"/>
        <v>0</v>
      </c>
      <c r="N25" s="4040">
        <f t="shared" si="10"/>
        <v>61000</v>
      </c>
      <c r="O25" s="4040">
        <f t="shared" si="10"/>
        <v>61000</v>
      </c>
      <c r="P25" s="4040">
        <f t="shared" si="10"/>
        <v>0</v>
      </c>
      <c r="Q25" s="4040">
        <f t="shared" si="10"/>
        <v>0</v>
      </c>
      <c r="R25" s="4040">
        <f t="shared" si="10"/>
        <v>61000</v>
      </c>
      <c r="S25" s="4040">
        <f t="shared" si="10"/>
        <v>59800</v>
      </c>
      <c r="T25" s="4040">
        <f t="shared" si="10"/>
        <v>0</v>
      </c>
      <c r="U25" s="4040">
        <f t="shared" si="10"/>
        <v>0</v>
      </c>
      <c r="V25" s="4040">
        <f t="shared" si="10"/>
        <v>59800</v>
      </c>
    </row>
    <row r="26" spans="1:22" s="248" customFormat="1">
      <c r="A26" s="4022">
        <v>1</v>
      </c>
      <c r="B26" s="4023" t="s">
        <v>3122</v>
      </c>
      <c r="C26" s="4022"/>
      <c r="D26" s="4022"/>
      <c r="E26" s="4022"/>
      <c r="F26" s="4022"/>
      <c r="G26" s="4040">
        <f t="shared" si="10"/>
        <v>131861.92300000001</v>
      </c>
      <c r="H26" s="4040">
        <f t="shared" si="10"/>
        <v>0</v>
      </c>
      <c r="I26" s="4040">
        <f t="shared" si="10"/>
        <v>0</v>
      </c>
      <c r="J26" s="4040">
        <f t="shared" si="10"/>
        <v>131861.92300000001</v>
      </c>
      <c r="K26" s="4040">
        <f t="shared" si="10"/>
        <v>61000</v>
      </c>
      <c r="L26" s="4040">
        <f t="shared" si="10"/>
        <v>0</v>
      </c>
      <c r="M26" s="4040">
        <f t="shared" si="10"/>
        <v>0</v>
      </c>
      <c r="N26" s="4040">
        <f t="shared" si="10"/>
        <v>61000</v>
      </c>
      <c r="O26" s="4040">
        <f t="shared" si="10"/>
        <v>61000</v>
      </c>
      <c r="P26" s="4040">
        <f t="shared" si="10"/>
        <v>0</v>
      </c>
      <c r="Q26" s="4040">
        <f t="shared" si="10"/>
        <v>0</v>
      </c>
      <c r="R26" s="4040">
        <f t="shared" si="10"/>
        <v>61000</v>
      </c>
      <c r="S26" s="4040">
        <f t="shared" si="10"/>
        <v>59800</v>
      </c>
      <c r="T26" s="4040">
        <f t="shared" si="10"/>
        <v>0</v>
      </c>
      <c r="U26" s="4040">
        <f t="shared" si="10"/>
        <v>0</v>
      </c>
      <c r="V26" s="4040">
        <f t="shared" si="10"/>
        <v>59800</v>
      </c>
    </row>
    <row r="27" spans="1:22" ht="31.2">
      <c r="A27" s="4022" t="s">
        <v>34</v>
      </c>
      <c r="B27" s="4041" t="s">
        <v>2871</v>
      </c>
      <c r="C27" s="4022"/>
      <c r="D27" s="4022"/>
      <c r="E27" s="4022"/>
      <c r="F27" s="4022"/>
      <c r="G27" s="4042">
        <f t="shared" ref="G27:U27" si="11">SUM(G28:G32)</f>
        <v>131861.92300000001</v>
      </c>
      <c r="H27" s="4042">
        <f t="shared" si="11"/>
        <v>0</v>
      </c>
      <c r="I27" s="4042">
        <f t="shared" si="11"/>
        <v>0</v>
      </c>
      <c r="J27" s="4042">
        <f t="shared" si="11"/>
        <v>131861.92300000001</v>
      </c>
      <c r="K27" s="4042">
        <f t="shared" si="11"/>
        <v>61000</v>
      </c>
      <c r="L27" s="4042">
        <f t="shared" si="11"/>
        <v>0</v>
      </c>
      <c r="M27" s="4042">
        <f t="shared" si="11"/>
        <v>0</v>
      </c>
      <c r="N27" s="4042">
        <f t="shared" si="11"/>
        <v>61000</v>
      </c>
      <c r="O27" s="4042">
        <f t="shared" si="11"/>
        <v>61000</v>
      </c>
      <c r="P27" s="4042">
        <f t="shared" si="11"/>
        <v>0</v>
      </c>
      <c r="Q27" s="4042">
        <f t="shared" si="11"/>
        <v>0</v>
      </c>
      <c r="R27" s="4042">
        <f t="shared" si="11"/>
        <v>61000</v>
      </c>
      <c r="S27" s="4042">
        <f t="shared" si="11"/>
        <v>59800</v>
      </c>
      <c r="T27" s="4042">
        <f t="shared" si="11"/>
        <v>0</v>
      </c>
      <c r="U27" s="4042">
        <f t="shared" si="11"/>
        <v>0</v>
      </c>
      <c r="V27" s="4042">
        <f>SUM(V28:V32)</f>
        <v>59800</v>
      </c>
    </row>
    <row r="28" spans="1:22" ht="39.75" customHeight="1">
      <c r="A28" s="4000">
        <v>1</v>
      </c>
      <c r="B28" s="4047" t="s">
        <v>3429</v>
      </c>
      <c r="C28" s="4000" t="s">
        <v>3115</v>
      </c>
      <c r="D28" s="4000"/>
      <c r="E28" s="4000" t="s">
        <v>2892</v>
      </c>
      <c r="F28" s="4000" t="s">
        <v>3430</v>
      </c>
      <c r="G28" s="4046">
        <f>SUM(H28:J28)</f>
        <v>12504.312</v>
      </c>
      <c r="H28" s="4046"/>
      <c r="I28" s="4046"/>
      <c r="J28" s="4046">
        <v>12504.312</v>
      </c>
      <c r="K28" s="4046">
        <f>SUM(L28:N28)</f>
        <v>10500</v>
      </c>
      <c r="L28" s="4046"/>
      <c r="M28" s="4046"/>
      <c r="N28" s="4046">
        <v>10500</v>
      </c>
      <c r="O28" s="4046">
        <f>SUM(P28:R28)</f>
        <v>10500</v>
      </c>
      <c r="P28" s="4046"/>
      <c r="Q28" s="4046"/>
      <c r="R28" s="4046">
        <v>10500</v>
      </c>
      <c r="S28" s="4046">
        <f>SUM(T28:V28)</f>
        <v>2000</v>
      </c>
      <c r="T28" s="4046"/>
      <c r="U28" s="4046"/>
      <c r="V28" s="4046">
        <v>2000</v>
      </c>
    </row>
    <row r="29" spans="1:22" ht="39.75" customHeight="1">
      <c r="A29" s="4000">
        <v>2</v>
      </c>
      <c r="B29" s="4047" t="s">
        <v>3431</v>
      </c>
      <c r="C29" s="4000" t="s">
        <v>3101</v>
      </c>
      <c r="D29" s="4000"/>
      <c r="E29" s="4000" t="s">
        <v>2892</v>
      </c>
      <c r="F29" s="4000" t="s">
        <v>3432</v>
      </c>
      <c r="G29" s="4046">
        <f t="shared" ref="G29:G32" si="12">SUM(H29:J29)</f>
        <v>13167.619000000001</v>
      </c>
      <c r="H29" s="4046"/>
      <c r="I29" s="4046"/>
      <c r="J29" s="4046">
        <v>13167.619000000001</v>
      </c>
      <c r="K29" s="4046">
        <f t="shared" ref="K29:K32" si="13">SUM(L29:N29)</f>
        <v>10500</v>
      </c>
      <c r="L29" s="4046"/>
      <c r="M29" s="4046"/>
      <c r="N29" s="4046">
        <v>10500</v>
      </c>
      <c r="O29" s="4046">
        <f t="shared" ref="O29:O32" si="14">SUM(P29:R29)</f>
        <v>10500</v>
      </c>
      <c r="P29" s="4046"/>
      <c r="Q29" s="4046"/>
      <c r="R29" s="4046">
        <v>10500</v>
      </c>
      <c r="S29" s="4046">
        <f t="shared" ref="S29:S32" si="15">SUM(T29:V29)</f>
        <v>2700</v>
      </c>
      <c r="T29" s="4046"/>
      <c r="U29" s="4046"/>
      <c r="V29" s="4046">
        <v>2700</v>
      </c>
    </row>
    <row r="30" spans="1:22" ht="50.25" customHeight="1">
      <c r="A30" s="4000">
        <v>3</v>
      </c>
      <c r="B30" s="4047" t="s">
        <v>3433</v>
      </c>
      <c r="C30" s="4000" t="s">
        <v>3346</v>
      </c>
      <c r="D30" s="4000"/>
      <c r="E30" s="4000" t="s">
        <v>2892</v>
      </c>
      <c r="F30" s="4000" t="s">
        <v>3434</v>
      </c>
      <c r="G30" s="4046">
        <f t="shared" si="12"/>
        <v>44948.610999999997</v>
      </c>
      <c r="H30" s="4046"/>
      <c r="I30" s="4046"/>
      <c r="J30" s="4046">
        <v>44948.610999999997</v>
      </c>
      <c r="K30" s="4046">
        <f t="shared" si="13"/>
        <v>20000</v>
      </c>
      <c r="L30" s="4046"/>
      <c r="M30" s="4046"/>
      <c r="N30" s="4046">
        <v>20000</v>
      </c>
      <c r="O30" s="4046">
        <f t="shared" si="14"/>
        <v>20000</v>
      </c>
      <c r="P30" s="4046"/>
      <c r="Q30" s="4046"/>
      <c r="R30" s="4046">
        <v>20000</v>
      </c>
      <c r="S30" s="4046">
        <f t="shared" si="15"/>
        <v>20000</v>
      </c>
      <c r="T30" s="4046"/>
      <c r="U30" s="4046"/>
      <c r="V30" s="4046">
        <v>20000</v>
      </c>
    </row>
    <row r="31" spans="1:22" ht="45.75" customHeight="1">
      <c r="A31" s="4000">
        <v>4</v>
      </c>
      <c r="B31" s="4047" t="s">
        <v>3435</v>
      </c>
      <c r="C31" s="4000" t="s">
        <v>3346</v>
      </c>
      <c r="D31" s="4000"/>
      <c r="E31" s="4000" t="s">
        <v>2892</v>
      </c>
      <c r="F31" s="4000" t="s">
        <v>3436</v>
      </c>
      <c r="G31" s="4046">
        <f t="shared" si="12"/>
        <v>33988.334000000003</v>
      </c>
      <c r="H31" s="4046"/>
      <c r="I31" s="4046"/>
      <c r="J31" s="4046">
        <v>33988.334000000003</v>
      </c>
      <c r="K31" s="4046">
        <f t="shared" si="13"/>
        <v>10000</v>
      </c>
      <c r="L31" s="4046"/>
      <c r="M31" s="4046"/>
      <c r="N31" s="4046">
        <v>10000</v>
      </c>
      <c r="O31" s="4046">
        <f t="shared" si="14"/>
        <v>10000</v>
      </c>
      <c r="P31" s="4046"/>
      <c r="Q31" s="4046"/>
      <c r="R31" s="4046">
        <v>10000</v>
      </c>
      <c r="S31" s="4046">
        <f t="shared" si="15"/>
        <v>20600</v>
      </c>
      <c r="T31" s="4046"/>
      <c r="U31" s="4046"/>
      <c r="V31" s="4046">
        <v>20600</v>
      </c>
    </row>
    <row r="32" spans="1:22" ht="45.75" customHeight="1">
      <c r="A32" s="4000">
        <v>5</v>
      </c>
      <c r="B32" s="4047" t="s">
        <v>3437</v>
      </c>
      <c r="C32" s="4000" t="s">
        <v>3110</v>
      </c>
      <c r="D32" s="4000"/>
      <c r="E32" s="4000" t="s">
        <v>2892</v>
      </c>
      <c r="F32" s="4000" t="s">
        <v>3438</v>
      </c>
      <c r="G32" s="4046">
        <f t="shared" si="12"/>
        <v>27253.046999999999</v>
      </c>
      <c r="H32" s="4046"/>
      <c r="I32" s="4046"/>
      <c r="J32" s="4046">
        <v>27253.046999999999</v>
      </c>
      <c r="K32" s="4046">
        <f t="shared" si="13"/>
        <v>10000</v>
      </c>
      <c r="L32" s="4046"/>
      <c r="M32" s="4046"/>
      <c r="N32" s="4046">
        <v>10000</v>
      </c>
      <c r="O32" s="4046">
        <f t="shared" si="14"/>
        <v>10000</v>
      </c>
      <c r="P32" s="4046"/>
      <c r="Q32" s="4046"/>
      <c r="R32" s="4046">
        <v>10000</v>
      </c>
      <c r="S32" s="4046">
        <f t="shared" si="15"/>
        <v>14500</v>
      </c>
      <c r="T32" s="4046"/>
      <c r="U32" s="4046"/>
      <c r="V32" s="4046">
        <v>14500</v>
      </c>
    </row>
    <row r="33" spans="1:22" s="248" customFormat="1" ht="31.2">
      <c r="A33" s="4022" t="s">
        <v>26</v>
      </c>
      <c r="B33" s="4023" t="s">
        <v>2878</v>
      </c>
      <c r="C33" s="4022"/>
      <c r="D33" s="4022"/>
      <c r="E33" s="4022"/>
      <c r="F33" s="4022"/>
      <c r="G33" s="4040">
        <f>G34+G38+G42</f>
        <v>97114.563999999998</v>
      </c>
      <c r="H33" s="4040">
        <f t="shared" ref="H33:V33" si="16">H34+H38+H42</f>
        <v>0</v>
      </c>
      <c r="I33" s="4040">
        <f t="shared" si="16"/>
        <v>0</v>
      </c>
      <c r="J33" s="4040">
        <f t="shared" si="16"/>
        <v>97114.563999999998</v>
      </c>
      <c r="K33" s="4040">
        <f t="shared" si="16"/>
        <v>28060</v>
      </c>
      <c r="L33" s="4040">
        <f t="shared" si="16"/>
        <v>0</v>
      </c>
      <c r="M33" s="4040">
        <f t="shared" si="16"/>
        <v>0</v>
      </c>
      <c r="N33" s="4040">
        <f t="shared" si="16"/>
        <v>27560</v>
      </c>
      <c r="O33" s="4040">
        <f t="shared" si="16"/>
        <v>25930</v>
      </c>
      <c r="P33" s="4040">
        <f t="shared" si="16"/>
        <v>0</v>
      </c>
      <c r="Q33" s="4040">
        <f t="shared" si="16"/>
        <v>0</v>
      </c>
      <c r="R33" s="4040">
        <f t="shared" si="16"/>
        <v>25930</v>
      </c>
      <c r="S33" s="4040">
        <f t="shared" si="16"/>
        <v>21570</v>
      </c>
      <c r="T33" s="4040">
        <f t="shared" si="16"/>
        <v>0</v>
      </c>
      <c r="U33" s="4040">
        <f t="shared" si="16"/>
        <v>0</v>
      </c>
      <c r="V33" s="4040">
        <f t="shared" si="16"/>
        <v>21570</v>
      </c>
    </row>
    <row r="34" spans="1:22" s="1577" customFormat="1">
      <c r="A34" s="4022" t="s">
        <v>9</v>
      </c>
      <c r="B34" s="4023" t="s">
        <v>1452</v>
      </c>
      <c r="C34" s="4048"/>
      <c r="D34" s="4048"/>
      <c r="E34" s="4048"/>
      <c r="F34" s="4048"/>
      <c r="G34" s="4040">
        <f t="shared" ref="G34:V40" si="17">G35</f>
        <v>63867</v>
      </c>
      <c r="H34" s="4040">
        <f t="shared" si="17"/>
        <v>0</v>
      </c>
      <c r="I34" s="4040">
        <f t="shared" si="17"/>
        <v>0</v>
      </c>
      <c r="J34" s="4040">
        <f t="shared" si="17"/>
        <v>63867</v>
      </c>
      <c r="K34" s="4040">
        <f t="shared" si="17"/>
        <v>27060</v>
      </c>
      <c r="L34" s="4040">
        <f t="shared" si="17"/>
        <v>0</v>
      </c>
      <c r="M34" s="4040">
        <f t="shared" si="17"/>
        <v>0</v>
      </c>
      <c r="N34" s="4040">
        <f t="shared" si="17"/>
        <v>27060</v>
      </c>
      <c r="O34" s="4040">
        <f t="shared" si="17"/>
        <v>25430</v>
      </c>
      <c r="P34" s="4040">
        <f t="shared" si="17"/>
        <v>0</v>
      </c>
      <c r="Q34" s="4040">
        <f t="shared" si="17"/>
        <v>0</v>
      </c>
      <c r="R34" s="4040">
        <f t="shared" si="17"/>
        <v>25430</v>
      </c>
      <c r="S34" s="4040">
        <f t="shared" si="17"/>
        <v>11070</v>
      </c>
      <c r="T34" s="4040">
        <f t="shared" si="17"/>
        <v>0</v>
      </c>
      <c r="U34" s="4040">
        <f t="shared" si="17"/>
        <v>0</v>
      </c>
      <c r="V34" s="4040">
        <f>V35</f>
        <v>11070</v>
      </c>
    </row>
    <row r="35" spans="1:22" s="248" customFormat="1">
      <c r="A35" s="4022">
        <v>1</v>
      </c>
      <c r="B35" s="4023" t="s">
        <v>3122</v>
      </c>
      <c r="C35" s="4022"/>
      <c r="D35" s="4022"/>
      <c r="E35" s="4022"/>
      <c r="F35" s="4022"/>
      <c r="G35" s="4040">
        <f t="shared" si="17"/>
        <v>63867</v>
      </c>
      <c r="H35" s="4040">
        <f t="shared" si="17"/>
        <v>0</v>
      </c>
      <c r="I35" s="4040">
        <f t="shared" si="17"/>
        <v>0</v>
      </c>
      <c r="J35" s="4040">
        <f t="shared" si="17"/>
        <v>63867</v>
      </c>
      <c r="K35" s="4040">
        <f t="shared" si="17"/>
        <v>27060</v>
      </c>
      <c r="L35" s="4040">
        <f t="shared" si="17"/>
        <v>0</v>
      </c>
      <c r="M35" s="4040">
        <f t="shared" si="17"/>
        <v>0</v>
      </c>
      <c r="N35" s="4040">
        <f t="shared" si="17"/>
        <v>27060</v>
      </c>
      <c r="O35" s="4040">
        <f t="shared" si="17"/>
        <v>25430</v>
      </c>
      <c r="P35" s="4040">
        <f t="shared" si="17"/>
        <v>0</v>
      </c>
      <c r="Q35" s="4040">
        <f t="shared" si="17"/>
        <v>0</v>
      </c>
      <c r="R35" s="4040">
        <f t="shared" si="17"/>
        <v>25430</v>
      </c>
      <c r="S35" s="4040">
        <f t="shared" si="17"/>
        <v>11070</v>
      </c>
      <c r="T35" s="4040">
        <f t="shared" si="17"/>
        <v>0</v>
      </c>
      <c r="U35" s="4040">
        <f t="shared" si="17"/>
        <v>0</v>
      </c>
      <c r="V35" s="4040">
        <f t="shared" si="17"/>
        <v>11070</v>
      </c>
    </row>
    <row r="36" spans="1:22" ht="31.2">
      <c r="A36" s="4022" t="s">
        <v>34</v>
      </c>
      <c r="B36" s="4041" t="s">
        <v>2871</v>
      </c>
      <c r="C36" s="4022"/>
      <c r="D36" s="4022"/>
      <c r="E36" s="4022"/>
      <c r="F36" s="4022"/>
      <c r="G36" s="4042">
        <f t="shared" si="17"/>
        <v>63867</v>
      </c>
      <c r="H36" s="4042">
        <f t="shared" si="17"/>
        <v>0</v>
      </c>
      <c r="I36" s="4042">
        <f t="shared" si="17"/>
        <v>0</v>
      </c>
      <c r="J36" s="4042">
        <f t="shared" si="17"/>
        <v>63867</v>
      </c>
      <c r="K36" s="4042">
        <f t="shared" si="17"/>
        <v>27060</v>
      </c>
      <c r="L36" s="4042">
        <f t="shared" si="17"/>
        <v>0</v>
      </c>
      <c r="M36" s="4042">
        <f t="shared" si="17"/>
        <v>0</v>
      </c>
      <c r="N36" s="4042">
        <f t="shared" si="17"/>
        <v>27060</v>
      </c>
      <c r="O36" s="4042">
        <f t="shared" si="17"/>
        <v>25430</v>
      </c>
      <c r="P36" s="4042">
        <f t="shared" si="17"/>
        <v>0</v>
      </c>
      <c r="Q36" s="4042">
        <f t="shared" si="17"/>
        <v>0</v>
      </c>
      <c r="R36" s="4042">
        <f t="shared" si="17"/>
        <v>25430</v>
      </c>
      <c r="S36" s="4042">
        <f t="shared" si="17"/>
        <v>11070</v>
      </c>
      <c r="T36" s="4042">
        <f t="shared" si="17"/>
        <v>0</v>
      </c>
      <c r="U36" s="4042">
        <f t="shared" si="17"/>
        <v>0</v>
      </c>
      <c r="V36" s="4042">
        <f>V37</f>
        <v>11070</v>
      </c>
    </row>
    <row r="37" spans="1:22" s="4010" customFormat="1" ht="33" customHeight="1">
      <c r="A37" s="4049">
        <v>1</v>
      </c>
      <c r="B37" s="4050" t="s">
        <v>2879</v>
      </c>
      <c r="C37" s="4051" t="s">
        <v>2880</v>
      </c>
      <c r="D37" s="4051" t="s">
        <v>2881</v>
      </c>
      <c r="E37" s="4051" t="s">
        <v>2882</v>
      </c>
      <c r="F37" s="4052" t="s">
        <v>2883</v>
      </c>
      <c r="G37" s="4005">
        <v>63867</v>
      </c>
      <c r="H37" s="4005"/>
      <c r="I37" s="4005"/>
      <c r="J37" s="4005">
        <v>63867</v>
      </c>
      <c r="K37" s="4005">
        <f>L37+M37+N37</f>
        <v>27060</v>
      </c>
      <c r="L37" s="4005"/>
      <c r="M37" s="4005"/>
      <c r="N37" s="4005">
        <v>27060</v>
      </c>
      <c r="O37" s="4005">
        <f>P37+Q37+R37</f>
        <v>25430</v>
      </c>
      <c r="P37" s="4005"/>
      <c r="Q37" s="4005"/>
      <c r="R37" s="4005">
        <v>25430</v>
      </c>
      <c r="S37" s="4005">
        <f>T37+U37+V37</f>
        <v>11070</v>
      </c>
      <c r="T37" s="4005"/>
      <c r="U37" s="4005"/>
      <c r="V37" s="4005">
        <v>11070</v>
      </c>
    </row>
    <row r="38" spans="1:22" s="1577" customFormat="1">
      <c r="A38" s="4022" t="s">
        <v>20</v>
      </c>
      <c r="B38" s="4023" t="s">
        <v>3411</v>
      </c>
      <c r="C38" s="4048"/>
      <c r="D38" s="4048"/>
      <c r="E38" s="4048"/>
      <c r="F38" s="4048"/>
      <c r="G38" s="4040">
        <f t="shared" si="17"/>
        <v>18277</v>
      </c>
      <c r="H38" s="4040">
        <f t="shared" si="17"/>
        <v>0</v>
      </c>
      <c r="I38" s="4040">
        <f t="shared" si="17"/>
        <v>0</v>
      </c>
      <c r="J38" s="4040">
        <f t="shared" si="17"/>
        <v>18277</v>
      </c>
      <c r="K38" s="4040">
        <f t="shared" si="17"/>
        <v>0</v>
      </c>
      <c r="L38" s="4040">
        <f t="shared" si="17"/>
        <v>0</v>
      </c>
      <c r="M38" s="4040">
        <f t="shared" si="17"/>
        <v>0</v>
      </c>
      <c r="N38" s="4040">
        <f t="shared" si="17"/>
        <v>0</v>
      </c>
      <c r="O38" s="4040">
        <f t="shared" si="17"/>
        <v>0</v>
      </c>
      <c r="P38" s="4040">
        <f t="shared" si="17"/>
        <v>0</v>
      </c>
      <c r="Q38" s="4040">
        <f t="shared" si="17"/>
        <v>0</v>
      </c>
      <c r="R38" s="4040">
        <f t="shared" si="17"/>
        <v>0</v>
      </c>
      <c r="S38" s="4040">
        <f t="shared" si="17"/>
        <v>8000</v>
      </c>
      <c r="T38" s="4040">
        <f t="shared" si="17"/>
        <v>0</v>
      </c>
      <c r="U38" s="4040">
        <f t="shared" si="17"/>
        <v>0</v>
      </c>
      <c r="V38" s="4040">
        <f>V39</f>
        <v>8000</v>
      </c>
    </row>
    <row r="39" spans="1:22" s="248" customFormat="1">
      <c r="A39" s="4022">
        <v>1</v>
      </c>
      <c r="B39" s="4023" t="s">
        <v>3122</v>
      </c>
      <c r="C39" s="4022"/>
      <c r="D39" s="4022"/>
      <c r="E39" s="4022"/>
      <c r="F39" s="4022"/>
      <c r="G39" s="4040">
        <f t="shared" si="17"/>
        <v>18277</v>
      </c>
      <c r="H39" s="4040">
        <f t="shared" si="17"/>
        <v>0</v>
      </c>
      <c r="I39" s="4040">
        <f t="shared" si="17"/>
        <v>0</v>
      </c>
      <c r="J39" s="4040">
        <f t="shared" si="17"/>
        <v>18277</v>
      </c>
      <c r="K39" s="4040">
        <f t="shared" si="17"/>
        <v>0</v>
      </c>
      <c r="L39" s="4040">
        <f t="shared" si="17"/>
        <v>0</v>
      </c>
      <c r="M39" s="4040">
        <f t="shared" si="17"/>
        <v>0</v>
      </c>
      <c r="N39" s="4040">
        <f t="shared" si="17"/>
        <v>0</v>
      </c>
      <c r="O39" s="4040">
        <f t="shared" si="17"/>
        <v>0</v>
      </c>
      <c r="P39" s="4040">
        <f t="shared" si="17"/>
        <v>0</v>
      </c>
      <c r="Q39" s="4040">
        <f t="shared" si="17"/>
        <v>0</v>
      </c>
      <c r="R39" s="4040">
        <f t="shared" si="17"/>
        <v>0</v>
      </c>
      <c r="S39" s="4040">
        <f t="shared" si="17"/>
        <v>8000</v>
      </c>
      <c r="T39" s="4040">
        <f t="shared" si="17"/>
        <v>0</v>
      </c>
      <c r="U39" s="4040">
        <f t="shared" si="17"/>
        <v>0</v>
      </c>
      <c r="V39" s="4040">
        <f t="shared" si="17"/>
        <v>8000</v>
      </c>
    </row>
    <row r="40" spans="1:22" ht="31.2">
      <c r="A40" s="4022" t="s">
        <v>34</v>
      </c>
      <c r="B40" s="4041" t="s">
        <v>2871</v>
      </c>
      <c r="C40" s="4022"/>
      <c r="D40" s="4022"/>
      <c r="E40" s="4022"/>
      <c r="F40" s="4022"/>
      <c r="G40" s="4042">
        <f t="shared" si="17"/>
        <v>18277</v>
      </c>
      <c r="H40" s="4042">
        <f t="shared" si="17"/>
        <v>0</v>
      </c>
      <c r="I40" s="4042">
        <f t="shared" si="17"/>
        <v>0</v>
      </c>
      <c r="J40" s="4042">
        <f t="shared" si="17"/>
        <v>18277</v>
      </c>
      <c r="K40" s="4042">
        <f t="shared" si="17"/>
        <v>0</v>
      </c>
      <c r="L40" s="4042">
        <f t="shared" si="17"/>
        <v>0</v>
      </c>
      <c r="M40" s="4042">
        <f t="shared" si="17"/>
        <v>0</v>
      </c>
      <c r="N40" s="4042">
        <f t="shared" si="17"/>
        <v>0</v>
      </c>
      <c r="O40" s="4042">
        <f t="shared" si="17"/>
        <v>0</v>
      </c>
      <c r="P40" s="4042">
        <f t="shared" si="17"/>
        <v>0</v>
      </c>
      <c r="Q40" s="4042">
        <f t="shared" si="17"/>
        <v>0</v>
      </c>
      <c r="R40" s="4042">
        <f t="shared" si="17"/>
        <v>0</v>
      </c>
      <c r="S40" s="4042">
        <f t="shared" si="17"/>
        <v>8000</v>
      </c>
      <c r="T40" s="4042">
        <f t="shared" si="17"/>
        <v>0</v>
      </c>
      <c r="U40" s="4042">
        <f t="shared" si="17"/>
        <v>0</v>
      </c>
      <c r="V40" s="4042">
        <f>V41</f>
        <v>8000</v>
      </c>
    </row>
    <row r="41" spans="1:22" s="4010" customFormat="1" ht="48.75" customHeight="1">
      <c r="A41" s="4049">
        <v>1</v>
      </c>
      <c r="B41" s="4050" t="s">
        <v>3439</v>
      </c>
      <c r="C41" s="4051" t="s">
        <v>3110</v>
      </c>
      <c r="D41" s="4051" t="s">
        <v>3440</v>
      </c>
      <c r="E41" s="4051" t="s">
        <v>2954</v>
      </c>
      <c r="F41" s="4052" t="s">
        <v>3441</v>
      </c>
      <c r="G41" s="4005">
        <f>H41+I41+J41</f>
        <v>18277</v>
      </c>
      <c r="H41" s="4005"/>
      <c r="I41" s="4005"/>
      <c r="J41" s="4005">
        <v>18277</v>
      </c>
      <c r="K41" s="4005">
        <f>L41+M41+N41</f>
        <v>0</v>
      </c>
      <c r="L41" s="4005"/>
      <c r="M41" s="4005"/>
      <c r="N41" s="4005"/>
      <c r="O41" s="4005">
        <f>P41+Q41+R41</f>
        <v>0</v>
      </c>
      <c r="P41" s="4005"/>
      <c r="Q41" s="4005"/>
      <c r="R41" s="4005"/>
      <c r="S41" s="4005">
        <f>T41+U41+V41</f>
        <v>8000</v>
      </c>
      <c r="T41" s="4005"/>
      <c r="U41" s="4005"/>
      <c r="V41" s="4005">
        <f>8067-67</f>
        <v>8000</v>
      </c>
    </row>
    <row r="42" spans="1:22" s="1577" customFormat="1">
      <c r="A42" s="4022" t="s">
        <v>49</v>
      </c>
      <c r="B42" s="4023" t="s">
        <v>2852</v>
      </c>
      <c r="C42" s="4048"/>
      <c r="D42" s="4048"/>
      <c r="E42" s="4048"/>
      <c r="F42" s="4048"/>
      <c r="G42" s="4040">
        <f t="shared" ref="G42:V44" si="18">G43</f>
        <v>14970.564</v>
      </c>
      <c r="H42" s="4040">
        <f t="shared" si="18"/>
        <v>0</v>
      </c>
      <c r="I42" s="4040">
        <f t="shared" si="18"/>
        <v>0</v>
      </c>
      <c r="J42" s="4040">
        <f t="shared" si="18"/>
        <v>14970.564</v>
      </c>
      <c r="K42" s="4040">
        <f t="shared" si="18"/>
        <v>1000</v>
      </c>
      <c r="L42" s="4040">
        <f t="shared" si="18"/>
        <v>0</v>
      </c>
      <c r="M42" s="4040">
        <f t="shared" si="18"/>
        <v>0</v>
      </c>
      <c r="N42" s="4040">
        <f t="shared" si="18"/>
        <v>500</v>
      </c>
      <c r="O42" s="4040">
        <f t="shared" si="18"/>
        <v>500</v>
      </c>
      <c r="P42" s="4040">
        <f t="shared" si="18"/>
        <v>0</v>
      </c>
      <c r="Q42" s="4040">
        <f t="shared" si="18"/>
        <v>0</v>
      </c>
      <c r="R42" s="4040">
        <f t="shared" si="18"/>
        <v>500</v>
      </c>
      <c r="S42" s="4040">
        <f t="shared" si="18"/>
        <v>2500</v>
      </c>
      <c r="T42" s="4040">
        <f t="shared" si="18"/>
        <v>0</v>
      </c>
      <c r="U42" s="4040">
        <f t="shared" si="18"/>
        <v>0</v>
      </c>
      <c r="V42" s="4040">
        <f>V43</f>
        <v>2500</v>
      </c>
    </row>
    <row r="43" spans="1:22" s="248" customFormat="1">
      <c r="A43" s="4022">
        <v>1</v>
      </c>
      <c r="B43" s="4023" t="s">
        <v>3122</v>
      </c>
      <c r="C43" s="4022"/>
      <c r="D43" s="4022"/>
      <c r="E43" s="4022"/>
      <c r="F43" s="4022"/>
      <c r="G43" s="4040">
        <f t="shared" si="18"/>
        <v>14970.564</v>
      </c>
      <c r="H43" s="4040">
        <f t="shared" si="18"/>
        <v>0</v>
      </c>
      <c r="I43" s="4040">
        <f t="shared" si="18"/>
        <v>0</v>
      </c>
      <c r="J43" s="4040">
        <f t="shared" si="18"/>
        <v>14970.564</v>
      </c>
      <c r="K43" s="4040">
        <f t="shared" si="18"/>
        <v>1000</v>
      </c>
      <c r="L43" s="4040">
        <f t="shared" si="18"/>
        <v>0</v>
      </c>
      <c r="M43" s="4040">
        <f t="shared" si="18"/>
        <v>0</v>
      </c>
      <c r="N43" s="4040">
        <f t="shared" si="18"/>
        <v>500</v>
      </c>
      <c r="O43" s="4040">
        <f t="shared" si="18"/>
        <v>500</v>
      </c>
      <c r="P43" s="4040">
        <f t="shared" si="18"/>
        <v>0</v>
      </c>
      <c r="Q43" s="4040">
        <f t="shared" si="18"/>
        <v>0</v>
      </c>
      <c r="R43" s="4040">
        <f t="shared" si="18"/>
        <v>500</v>
      </c>
      <c r="S43" s="4040">
        <f t="shared" si="18"/>
        <v>2500</v>
      </c>
      <c r="T43" s="4040">
        <f t="shared" si="18"/>
        <v>0</v>
      </c>
      <c r="U43" s="4040">
        <f t="shared" si="18"/>
        <v>0</v>
      </c>
      <c r="V43" s="4040">
        <f t="shared" si="18"/>
        <v>2500</v>
      </c>
    </row>
    <row r="44" spans="1:22" ht="31.2">
      <c r="A44" s="4022" t="s">
        <v>34</v>
      </c>
      <c r="B44" s="4041" t="s">
        <v>2871</v>
      </c>
      <c r="C44" s="4022"/>
      <c r="D44" s="4022"/>
      <c r="E44" s="4022"/>
      <c r="F44" s="4022"/>
      <c r="G44" s="4042">
        <f t="shared" si="18"/>
        <v>14970.564</v>
      </c>
      <c r="H44" s="4042">
        <f t="shared" si="18"/>
        <v>0</v>
      </c>
      <c r="I44" s="4042">
        <f t="shared" si="18"/>
        <v>0</v>
      </c>
      <c r="J44" s="4042">
        <f t="shared" si="18"/>
        <v>14970.564</v>
      </c>
      <c r="K44" s="4042">
        <f t="shared" si="18"/>
        <v>1000</v>
      </c>
      <c r="L44" s="4042">
        <f t="shared" si="18"/>
        <v>0</v>
      </c>
      <c r="M44" s="4042">
        <f t="shared" si="18"/>
        <v>0</v>
      </c>
      <c r="N44" s="4042">
        <f t="shared" si="18"/>
        <v>500</v>
      </c>
      <c r="O44" s="4042">
        <f t="shared" si="18"/>
        <v>500</v>
      </c>
      <c r="P44" s="4042">
        <f t="shared" si="18"/>
        <v>0</v>
      </c>
      <c r="Q44" s="4042">
        <f t="shared" si="18"/>
        <v>0</v>
      </c>
      <c r="R44" s="4042">
        <f t="shared" si="18"/>
        <v>500</v>
      </c>
      <c r="S44" s="4042">
        <f t="shared" si="18"/>
        <v>2500</v>
      </c>
      <c r="T44" s="4042">
        <f t="shared" si="18"/>
        <v>0</v>
      </c>
      <c r="U44" s="4042">
        <f t="shared" si="18"/>
        <v>0</v>
      </c>
      <c r="V44" s="4042">
        <f>V45</f>
        <v>2500</v>
      </c>
    </row>
    <row r="45" spans="1:22" ht="36" customHeight="1">
      <c r="A45" s="4000">
        <v>1</v>
      </c>
      <c r="B45" s="4053" t="s">
        <v>2884</v>
      </c>
      <c r="C45" s="4054" t="s">
        <v>2885</v>
      </c>
      <c r="D45" s="4000" t="s">
        <v>2886</v>
      </c>
      <c r="E45" s="4054" t="s">
        <v>2887</v>
      </c>
      <c r="F45" s="4000" t="s">
        <v>2888</v>
      </c>
      <c r="G45" s="4005">
        <v>14970.564</v>
      </c>
      <c r="H45" s="4005"/>
      <c r="I45" s="4005"/>
      <c r="J45" s="4005">
        <f t="shared" ref="J45" si="19">G45</f>
        <v>14970.564</v>
      </c>
      <c r="K45" s="4005">
        <f t="shared" ref="K45" si="20">SUM(L45:O45)</f>
        <v>1000</v>
      </c>
      <c r="L45" s="4005"/>
      <c r="M45" s="4005"/>
      <c r="N45" s="4005">
        <v>500</v>
      </c>
      <c r="O45" s="4005">
        <f t="shared" ref="O45" si="21">SUM(P45:R45)</f>
        <v>500</v>
      </c>
      <c r="P45" s="4005"/>
      <c r="Q45" s="4005"/>
      <c r="R45" s="4005">
        <v>500</v>
      </c>
      <c r="S45" s="4005">
        <f t="shared" ref="S45" si="22">SUM(T45:V45)</f>
        <v>2500</v>
      </c>
      <c r="T45" s="4005"/>
      <c r="U45" s="4005"/>
      <c r="V45" s="4005">
        <v>2500</v>
      </c>
    </row>
    <row r="46" spans="1:22" s="248" customFormat="1" ht="62.4">
      <c r="A46" s="4022" t="s">
        <v>130</v>
      </c>
      <c r="B46" s="4023" t="s">
        <v>2889</v>
      </c>
      <c r="C46" s="4022"/>
      <c r="D46" s="4022"/>
      <c r="E46" s="4022"/>
      <c r="F46" s="4022"/>
      <c r="G46" s="4040">
        <f t="shared" ref="G46:V46" si="23">G47+G53+G57+G68+G76+G85+G94+G105+G119+G131+G137+G141+G148+G160</f>
        <v>2452129.5690000001</v>
      </c>
      <c r="H46" s="4040">
        <f t="shared" si="23"/>
        <v>0</v>
      </c>
      <c r="I46" s="4040">
        <f t="shared" si="23"/>
        <v>0</v>
      </c>
      <c r="J46" s="4040">
        <f t="shared" si="23"/>
        <v>2343722.0520000001</v>
      </c>
      <c r="K46" s="4040">
        <f t="shared" si="23"/>
        <v>906112.66</v>
      </c>
      <c r="L46" s="4040">
        <f t="shared" si="23"/>
        <v>0</v>
      </c>
      <c r="M46" s="4040">
        <f t="shared" si="23"/>
        <v>0</v>
      </c>
      <c r="N46" s="4040">
        <f t="shared" si="23"/>
        <v>906112.66</v>
      </c>
      <c r="O46" s="4040">
        <f t="shared" si="23"/>
        <v>875448</v>
      </c>
      <c r="P46" s="4040">
        <f t="shared" si="23"/>
        <v>0</v>
      </c>
      <c r="Q46" s="4040">
        <f t="shared" si="23"/>
        <v>0</v>
      </c>
      <c r="R46" s="4040">
        <f t="shared" si="23"/>
        <v>875448</v>
      </c>
      <c r="S46" s="4040">
        <f t="shared" si="23"/>
        <v>725000</v>
      </c>
      <c r="T46" s="4040">
        <f t="shared" si="23"/>
        <v>0</v>
      </c>
      <c r="U46" s="4040">
        <f t="shared" si="23"/>
        <v>0</v>
      </c>
      <c r="V46" s="4040">
        <f t="shared" si="23"/>
        <v>725000</v>
      </c>
    </row>
    <row r="47" spans="1:22" s="1577" customFormat="1">
      <c r="A47" s="4022" t="s">
        <v>9</v>
      </c>
      <c r="B47" s="4023" t="s">
        <v>1452</v>
      </c>
      <c r="C47" s="4048"/>
      <c r="D47" s="4048"/>
      <c r="E47" s="4048"/>
      <c r="F47" s="4048"/>
      <c r="G47" s="4040">
        <f t="shared" ref="G47:V48" si="24">G48</f>
        <v>62387</v>
      </c>
      <c r="H47" s="4040">
        <f t="shared" si="24"/>
        <v>0</v>
      </c>
      <c r="I47" s="4040">
        <f t="shared" si="24"/>
        <v>0</v>
      </c>
      <c r="J47" s="4040">
        <f t="shared" si="24"/>
        <v>62387</v>
      </c>
      <c r="K47" s="4040">
        <f t="shared" si="24"/>
        <v>38768</v>
      </c>
      <c r="L47" s="4040">
        <f t="shared" si="24"/>
        <v>0</v>
      </c>
      <c r="M47" s="4040">
        <f t="shared" si="24"/>
        <v>0</v>
      </c>
      <c r="N47" s="4040">
        <f t="shared" si="24"/>
        <v>38768</v>
      </c>
      <c r="O47" s="4040">
        <f t="shared" si="24"/>
        <v>41500</v>
      </c>
      <c r="P47" s="4040">
        <f t="shared" si="24"/>
        <v>0</v>
      </c>
      <c r="Q47" s="4040">
        <f t="shared" si="24"/>
        <v>0</v>
      </c>
      <c r="R47" s="4040">
        <f t="shared" si="24"/>
        <v>41500</v>
      </c>
      <c r="S47" s="4040">
        <f t="shared" si="24"/>
        <v>12980</v>
      </c>
      <c r="T47" s="4040">
        <f t="shared" si="24"/>
        <v>0</v>
      </c>
      <c r="U47" s="4040">
        <f t="shared" si="24"/>
        <v>0</v>
      </c>
      <c r="V47" s="4040">
        <f>V48</f>
        <v>12980</v>
      </c>
    </row>
    <row r="48" spans="1:22" s="248" customFormat="1">
      <c r="A48" s="4022">
        <v>1</v>
      </c>
      <c r="B48" s="4023" t="s">
        <v>3122</v>
      </c>
      <c r="C48" s="4022"/>
      <c r="D48" s="4022"/>
      <c r="E48" s="4022"/>
      <c r="F48" s="4022"/>
      <c r="G48" s="4040">
        <f t="shared" si="24"/>
        <v>62387</v>
      </c>
      <c r="H48" s="4040">
        <f t="shared" si="24"/>
        <v>0</v>
      </c>
      <c r="I48" s="4040">
        <f t="shared" si="24"/>
        <v>0</v>
      </c>
      <c r="J48" s="4040">
        <f t="shared" si="24"/>
        <v>62387</v>
      </c>
      <c r="K48" s="4040">
        <f t="shared" si="24"/>
        <v>38768</v>
      </c>
      <c r="L48" s="4040">
        <f t="shared" si="24"/>
        <v>0</v>
      </c>
      <c r="M48" s="4040">
        <f t="shared" si="24"/>
        <v>0</v>
      </c>
      <c r="N48" s="4040">
        <f t="shared" si="24"/>
        <v>38768</v>
      </c>
      <c r="O48" s="4040">
        <f t="shared" si="24"/>
        <v>41500</v>
      </c>
      <c r="P48" s="4040">
        <f t="shared" si="24"/>
        <v>0</v>
      </c>
      <c r="Q48" s="4040">
        <f t="shared" si="24"/>
        <v>0</v>
      </c>
      <c r="R48" s="4040">
        <f t="shared" si="24"/>
        <v>41500</v>
      </c>
      <c r="S48" s="4040">
        <f t="shared" si="24"/>
        <v>12980</v>
      </c>
      <c r="T48" s="4040">
        <f t="shared" si="24"/>
        <v>0</v>
      </c>
      <c r="U48" s="4040">
        <f t="shared" si="24"/>
        <v>0</v>
      </c>
      <c r="V48" s="4040">
        <f t="shared" si="24"/>
        <v>12980</v>
      </c>
    </row>
    <row r="49" spans="1:22" ht="31.2">
      <c r="A49" s="4022" t="s">
        <v>34</v>
      </c>
      <c r="B49" s="4041" t="s">
        <v>2871</v>
      </c>
      <c r="C49" s="4022"/>
      <c r="D49" s="4022"/>
      <c r="E49" s="4022"/>
      <c r="F49" s="4022"/>
      <c r="G49" s="4042">
        <f>SUM(G50:G52)</f>
        <v>62387</v>
      </c>
      <c r="H49" s="4042">
        <f t="shared" ref="H49:V49" si="25">SUM(H50:H52)</f>
        <v>0</v>
      </c>
      <c r="I49" s="4042">
        <f t="shared" si="25"/>
        <v>0</v>
      </c>
      <c r="J49" s="4042">
        <f t="shared" si="25"/>
        <v>62387</v>
      </c>
      <c r="K49" s="4042">
        <f t="shared" si="25"/>
        <v>38768</v>
      </c>
      <c r="L49" s="4042">
        <f t="shared" si="25"/>
        <v>0</v>
      </c>
      <c r="M49" s="4042">
        <f t="shared" si="25"/>
        <v>0</v>
      </c>
      <c r="N49" s="4042">
        <f t="shared" si="25"/>
        <v>38768</v>
      </c>
      <c r="O49" s="4042">
        <f t="shared" si="25"/>
        <v>41500</v>
      </c>
      <c r="P49" s="4042">
        <f t="shared" si="25"/>
        <v>0</v>
      </c>
      <c r="Q49" s="4042">
        <f t="shared" si="25"/>
        <v>0</v>
      </c>
      <c r="R49" s="4042">
        <f t="shared" si="25"/>
        <v>41500</v>
      </c>
      <c r="S49" s="4042">
        <f t="shared" si="25"/>
        <v>12980</v>
      </c>
      <c r="T49" s="4042">
        <f t="shared" si="25"/>
        <v>0</v>
      </c>
      <c r="U49" s="4042">
        <f t="shared" si="25"/>
        <v>0</v>
      </c>
      <c r="V49" s="4042">
        <f t="shared" si="25"/>
        <v>12980</v>
      </c>
    </row>
    <row r="50" spans="1:22" s="4010" customFormat="1" ht="24.75" customHeight="1">
      <c r="A50" s="4049">
        <v>1</v>
      </c>
      <c r="B50" s="4055" t="s">
        <v>2890</v>
      </c>
      <c r="C50" s="4051" t="s">
        <v>2891</v>
      </c>
      <c r="D50" s="4051"/>
      <c r="E50" s="4051" t="s">
        <v>2892</v>
      </c>
      <c r="F50" s="4052" t="s">
        <v>2893</v>
      </c>
      <c r="G50" s="4005">
        <v>18225</v>
      </c>
      <c r="H50" s="4005"/>
      <c r="I50" s="4005"/>
      <c r="J50" s="4005">
        <v>18225</v>
      </c>
      <c r="K50" s="4005">
        <f t="shared" ref="K50:K52" si="26">L50+M50+N50</f>
        <v>10790</v>
      </c>
      <c r="L50" s="4005"/>
      <c r="M50" s="4005"/>
      <c r="N50" s="4005">
        <v>10790</v>
      </c>
      <c r="O50" s="4005">
        <f t="shared" ref="O50:O52" si="27">P50+Q50+R50</f>
        <v>12100</v>
      </c>
      <c r="P50" s="4005"/>
      <c r="Q50" s="4005"/>
      <c r="R50" s="4005">
        <v>12100</v>
      </c>
      <c r="S50" s="4005">
        <f t="shared" ref="S50:S52" si="28">T50+U50+V50</f>
        <v>3850</v>
      </c>
      <c r="T50" s="4005"/>
      <c r="U50" s="4005"/>
      <c r="V50" s="4005">
        <v>3850</v>
      </c>
    </row>
    <row r="51" spans="1:22" s="4010" customFormat="1" ht="24.75" customHeight="1">
      <c r="A51" s="4049">
        <v>2</v>
      </c>
      <c r="B51" s="4055" t="s">
        <v>2894</v>
      </c>
      <c r="C51" s="4051" t="s">
        <v>2895</v>
      </c>
      <c r="D51" s="4051"/>
      <c r="E51" s="4051" t="s">
        <v>2892</v>
      </c>
      <c r="F51" s="4052" t="s">
        <v>2896</v>
      </c>
      <c r="G51" s="4005">
        <v>23634</v>
      </c>
      <c r="H51" s="4005"/>
      <c r="I51" s="4005"/>
      <c r="J51" s="4005">
        <v>23634</v>
      </c>
      <c r="K51" s="4005">
        <f t="shared" si="26"/>
        <v>10148</v>
      </c>
      <c r="L51" s="4005"/>
      <c r="M51" s="4005"/>
      <c r="N51" s="4005">
        <v>10148</v>
      </c>
      <c r="O51" s="4005">
        <f t="shared" si="27"/>
        <v>14000</v>
      </c>
      <c r="P51" s="4005"/>
      <c r="Q51" s="4005"/>
      <c r="R51" s="4005">
        <v>14000</v>
      </c>
      <c r="S51" s="4005">
        <f t="shared" si="28"/>
        <v>6700</v>
      </c>
      <c r="T51" s="4005"/>
      <c r="U51" s="4005"/>
      <c r="V51" s="4005">
        <v>6700</v>
      </c>
    </row>
    <row r="52" spans="1:22" s="4010" customFormat="1" ht="24.75" customHeight="1">
      <c r="A52" s="4049">
        <v>3</v>
      </c>
      <c r="B52" s="4055" t="s">
        <v>2897</v>
      </c>
      <c r="C52" s="4051" t="s">
        <v>2885</v>
      </c>
      <c r="D52" s="4051"/>
      <c r="E52" s="4051" t="s">
        <v>2892</v>
      </c>
      <c r="F52" s="4052" t="s">
        <v>2898</v>
      </c>
      <c r="G52" s="4005">
        <v>20528</v>
      </c>
      <c r="H52" s="4005"/>
      <c r="I52" s="4005"/>
      <c r="J52" s="4005">
        <v>20528</v>
      </c>
      <c r="K52" s="4005">
        <f t="shared" si="26"/>
        <v>17830</v>
      </c>
      <c r="L52" s="4005"/>
      <c r="M52" s="4005"/>
      <c r="N52" s="4005">
        <v>17830</v>
      </c>
      <c r="O52" s="4005">
        <f t="shared" si="27"/>
        <v>15400</v>
      </c>
      <c r="P52" s="4005"/>
      <c r="Q52" s="4005"/>
      <c r="R52" s="4005">
        <v>15400</v>
      </c>
      <c r="S52" s="4005">
        <f t="shared" si="28"/>
        <v>2430</v>
      </c>
      <c r="T52" s="4005"/>
      <c r="U52" s="4005"/>
      <c r="V52" s="4005">
        <v>2430</v>
      </c>
    </row>
    <row r="53" spans="1:22" s="248" customFormat="1" ht="31.2">
      <c r="A53" s="4022" t="s">
        <v>20</v>
      </c>
      <c r="B53" s="4023" t="s">
        <v>2842</v>
      </c>
      <c r="C53" s="4022"/>
      <c r="D53" s="4022"/>
      <c r="E53" s="4022"/>
      <c r="F53" s="4022"/>
      <c r="G53" s="4040">
        <f>G54</f>
        <v>73334</v>
      </c>
      <c r="H53" s="4040">
        <f t="shared" ref="H53:V55" si="29">H54</f>
        <v>0</v>
      </c>
      <c r="I53" s="4040">
        <f t="shared" si="29"/>
        <v>0</v>
      </c>
      <c r="J53" s="4040">
        <f t="shared" si="29"/>
        <v>62800</v>
      </c>
      <c r="K53" s="4040">
        <f t="shared" si="29"/>
        <v>45616</v>
      </c>
      <c r="L53" s="4040">
        <f t="shared" si="29"/>
        <v>0</v>
      </c>
      <c r="M53" s="4040">
        <f t="shared" si="29"/>
        <v>0</v>
      </c>
      <c r="N53" s="4040">
        <f t="shared" si="29"/>
        <v>45616</v>
      </c>
      <c r="O53" s="4040">
        <f t="shared" si="29"/>
        <v>31000</v>
      </c>
      <c r="P53" s="4040">
        <f t="shared" si="29"/>
        <v>0</v>
      </c>
      <c r="Q53" s="4040">
        <f t="shared" si="29"/>
        <v>0</v>
      </c>
      <c r="R53" s="4040">
        <f t="shared" si="29"/>
        <v>31000</v>
      </c>
      <c r="S53" s="4040">
        <f t="shared" si="29"/>
        <v>31800</v>
      </c>
      <c r="T53" s="4040">
        <f t="shared" si="29"/>
        <v>0</v>
      </c>
      <c r="U53" s="4040">
        <f t="shared" si="29"/>
        <v>0</v>
      </c>
      <c r="V53" s="4040">
        <f t="shared" si="29"/>
        <v>31800</v>
      </c>
    </row>
    <row r="54" spans="1:22" s="248" customFormat="1">
      <c r="A54" s="4022">
        <v>1</v>
      </c>
      <c r="B54" s="4023" t="s">
        <v>3122</v>
      </c>
      <c r="C54" s="4022"/>
      <c r="D54" s="4022"/>
      <c r="E54" s="4022"/>
      <c r="F54" s="4022"/>
      <c r="G54" s="4040">
        <f>G55</f>
        <v>73334</v>
      </c>
      <c r="H54" s="4040">
        <f t="shared" si="29"/>
        <v>0</v>
      </c>
      <c r="I54" s="4040">
        <f t="shared" si="29"/>
        <v>0</v>
      </c>
      <c r="J54" s="4040">
        <f t="shared" si="29"/>
        <v>62800</v>
      </c>
      <c r="K54" s="4040">
        <f t="shared" si="29"/>
        <v>45616</v>
      </c>
      <c r="L54" s="4040">
        <f t="shared" si="29"/>
        <v>0</v>
      </c>
      <c r="M54" s="4040">
        <f t="shared" si="29"/>
        <v>0</v>
      </c>
      <c r="N54" s="4040">
        <f t="shared" si="29"/>
        <v>45616</v>
      </c>
      <c r="O54" s="4040">
        <f t="shared" si="29"/>
        <v>31000</v>
      </c>
      <c r="P54" s="4040">
        <f t="shared" si="29"/>
        <v>0</v>
      </c>
      <c r="Q54" s="4040">
        <f t="shared" si="29"/>
        <v>0</v>
      </c>
      <c r="R54" s="4040">
        <f t="shared" si="29"/>
        <v>31000</v>
      </c>
      <c r="S54" s="4040">
        <f t="shared" si="29"/>
        <v>31800</v>
      </c>
      <c r="T54" s="4040">
        <f t="shared" si="29"/>
        <v>0</v>
      </c>
      <c r="U54" s="4040">
        <f t="shared" si="29"/>
        <v>0</v>
      </c>
      <c r="V54" s="4040">
        <f t="shared" si="29"/>
        <v>31800</v>
      </c>
    </row>
    <row r="55" spans="1:22" ht="31.2">
      <c r="A55" s="4022" t="s">
        <v>34</v>
      </c>
      <c r="B55" s="4041" t="s">
        <v>2871</v>
      </c>
      <c r="C55" s="4022"/>
      <c r="D55" s="4022"/>
      <c r="E55" s="4022"/>
      <c r="F55" s="4022"/>
      <c r="G55" s="4042">
        <f>G56</f>
        <v>73334</v>
      </c>
      <c r="H55" s="4042">
        <f t="shared" si="29"/>
        <v>0</v>
      </c>
      <c r="I55" s="4042">
        <f t="shared" si="29"/>
        <v>0</v>
      </c>
      <c r="J55" s="4042">
        <f t="shared" si="29"/>
        <v>62800</v>
      </c>
      <c r="K55" s="4042">
        <f t="shared" si="29"/>
        <v>45616</v>
      </c>
      <c r="L55" s="4042">
        <f t="shared" si="29"/>
        <v>0</v>
      </c>
      <c r="M55" s="4042">
        <f t="shared" si="29"/>
        <v>0</v>
      </c>
      <c r="N55" s="4042">
        <f t="shared" si="29"/>
        <v>45616</v>
      </c>
      <c r="O55" s="4042">
        <f t="shared" si="29"/>
        <v>31000</v>
      </c>
      <c r="P55" s="4042">
        <f t="shared" si="29"/>
        <v>0</v>
      </c>
      <c r="Q55" s="4042">
        <f t="shared" si="29"/>
        <v>0</v>
      </c>
      <c r="R55" s="4042">
        <f t="shared" si="29"/>
        <v>31000</v>
      </c>
      <c r="S55" s="4042">
        <f t="shared" si="29"/>
        <v>31800</v>
      </c>
      <c r="T55" s="4042">
        <f t="shared" si="29"/>
        <v>0</v>
      </c>
      <c r="U55" s="4042">
        <f t="shared" si="29"/>
        <v>0</v>
      </c>
      <c r="V55" s="4042">
        <f t="shared" si="29"/>
        <v>31800</v>
      </c>
    </row>
    <row r="56" spans="1:22" ht="27" customHeight="1">
      <c r="A56" s="4056">
        <v>1</v>
      </c>
      <c r="B56" s="4057" t="s">
        <v>2899</v>
      </c>
      <c r="C56" s="4056" t="s">
        <v>2900</v>
      </c>
      <c r="D56" s="4000" t="s">
        <v>2901</v>
      </c>
      <c r="E56" s="4056" t="s">
        <v>2902</v>
      </c>
      <c r="F56" s="4056" t="s">
        <v>2903</v>
      </c>
      <c r="G56" s="4046">
        <v>73334</v>
      </c>
      <c r="H56" s="4046"/>
      <c r="I56" s="4046"/>
      <c r="J56" s="4046">
        <v>62800</v>
      </c>
      <c r="K56" s="4046">
        <f>N56+M56+L56</f>
        <v>45616</v>
      </c>
      <c r="L56" s="4046"/>
      <c r="M56" s="4046"/>
      <c r="N56" s="4046">
        <v>45616</v>
      </c>
      <c r="O56" s="4046">
        <f>P56+Q56+R56</f>
        <v>31000</v>
      </c>
      <c r="P56" s="4046"/>
      <c r="Q56" s="4046"/>
      <c r="R56" s="4046">
        <v>31000</v>
      </c>
      <c r="S56" s="4046">
        <f>T56+U56+V56</f>
        <v>31800</v>
      </c>
      <c r="T56" s="4046"/>
      <c r="U56" s="4046"/>
      <c r="V56" s="4046">
        <f>23800+8000</f>
        <v>31800</v>
      </c>
    </row>
    <row r="57" spans="1:22" s="1577" customFormat="1">
      <c r="A57" s="4022" t="s">
        <v>49</v>
      </c>
      <c r="B57" s="4023" t="s">
        <v>2846</v>
      </c>
      <c r="C57" s="4048"/>
      <c r="D57" s="4048"/>
      <c r="E57" s="4048"/>
      <c r="F57" s="4048"/>
      <c r="G57" s="4040">
        <f t="shared" ref="G57:V58" si="30">G58</f>
        <v>286210.17599999998</v>
      </c>
      <c r="H57" s="4040">
        <f t="shared" si="30"/>
        <v>0</v>
      </c>
      <c r="I57" s="4040">
        <f t="shared" si="30"/>
        <v>0</v>
      </c>
      <c r="J57" s="4040">
        <f t="shared" si="30"/>
        <v>286210.17599999998</v>
      </c>
      <c r="K57" s="4040">
        <f t="shared" si="30"/>
        <v>86685</v>
      </c>
      <c r="L57" s="4040">
        <f t="shared" si="30"/>
        <v>0</v>
      </c>
      <c r="M57" s="4040">
        <f t="shared" si="30"/>
        <v>0</v>
      </c>
      <c r="N57" s="4040">
        <f t="shared" si="30"/>
        <v>86685</v>
      </c>
      <c r="O57" s="4040">
        <f t="shared" si="30"/>
        <v>86685</v>
      </c>
      <c r="P57" s="4040">
        <f t="shared" si="30"/>
        <v>0</v>
      </c>
      <c r="Q57" s="4040">
        <f t="shared" si="30"/>
        <v>0</v>
      </c>
      <c r="R57" s="4040">
        <f t="shared" si="30"/>
        <v>86685</v>
      </c>
      <c r="S57" s="4040">
        <f t="shared" si="30"/>
        <v>104000</v>
      </c>
      <c r="T57" s="4040">
        <f t="shared" si="30"/>
        <v>0</v>
      </c>
      <c r="U57" s="4040">
        <f t="shared" si="30"/>
        <v>0</v>
      </c>
      <c r="V57" s="4040">
        <f>V58</f>
        <v>104000</v>
      </c>
    </row>
    <row r="58" spans="1:22" s="248" customFormat="1">
      <c r="A58" s="4022">
        <v>1</v>
      </c>
      <c r="B58" s="4023" t="s">
        <v>3122</v>
      </c>
      <c r="C58" s="4022"/>
      <c r="D58" s="4022"/>
      <c r="E58" s="4022"/>
      <c r="F58" s="4022"/>
      <c r="G58" s="4040">
        <f t="shared" si="30"/>
        <v>286210.17599999998</v>
      </c>
      <c r="H58" s="4040">
        <f t="shared" si="30"/>
        <v>0</v>
      </c>
      <c r="I58" s="4040">
        <f t="shared" si="30"/>
        <v>0</v>
      </c>
      <c r="J58" s="4040">
        <f t="shared" si="30"/>
        <v>286210.17599999998</v>
      </c>
      <c r="K58" s="4040">
        <f t="shared" si="30"/>
        <v>86685</v>
      </c>
      <c r="L58" s="4040">
        <f t="shared" si="30"/>
        <v>0</v>
      </c>
      <c r="M58" s="4040">
        <f t="shared" si="30"/>
        <v>0</v>
      </c>
      <c r="N58" s="4040">
        <f t="shared" si="30"/>
        <v>86685</v>
      </c>
      <c r="O58" s="4040">
        <f t="shared" si="30"/>
        <v>86685</v>
      </c>
      <c r="P58" s="4040">
        <f t="shared" si="30"/>
        <v>0</v>
      </c>
      <c r="Q58" s="4040">
        <f t="shared" si="30"/>
        <v>0</v>
      </c>
      <c r="R58" s="4040">
        <f t="shared" si="30"/>
        <v>86685</v>
      </c>
      <c r="S58" s="4040">
        <f t="shared" si="30"/>
        <v>104000</v>
      </c>
      <c r="T58" s="4040">
        <f t="shared" si="30"/>
        <v>0</v>
      </c>
      <c r="U58" s="4040">
        <f t="shared" si="30"/>
        <v>0</v>
      </c>
      <c r="V58" s="4040">
        <f t="shared" si="30"/>
        <v>104000</v>
      </c>
    </row>
    <row r="59" spans="1:22" ht="31.2">
      <c r="A59" s="4022" t="s">
        <v>34</v>
      </c>
      <c r="B59" s="4041" t="s">
        <v>2871</v>
      </c>
      <c r="C59" s="4022"/>
      <c r="D59" s="4022"/>
      <c r="E59" s="4022"/>
      <c r="F59" s="4022"/>
      <c r="G59" s="4042">
        <f t="shared" ref="G59:U59" si="31">SUM(G60:G67)</f>
        <v>286210.17599999998</v>
      </c>
      <c r="H59" s="4042">
        <f t="shared" si="31"/>
        <v>0</v>
      </c>
      <c r="I59" s="4042">
        <f t="shared" si="31"/>
        <v>0</v>
      </c>
      <c r="J59" s="4042">
        <f t="shared" si="31"/>
        <v>286210.17599999998</v>
      </c>
      <c r="K59" s="4042">
        <f t="shared" si="31"/>
        <v>86685</v>
      </c>
      <c r="L59" s="4042">
        <f t="shared" si="31"/>
        <v>0</v>
      </c>
      <c r="M59" s="4042">
        <f t="shared" si="31"/>
        <v>0</v>
      </c>
      <c r="N59" s="4042">
        <f t="shared" si="31"/>
        <v>86685</v>
      </c>
      <c r="O59" s="4042">
        <f t="shared" si="31"/>
        <v>86685</v>
      </c>
      <c r="P59" s="4042">
        <f t="shared" si="31"/>
        <v>0</v>
      </c>
      <c r="Q59" s="4042">
        <f t="shared" si="31"/>
        <v>0</v>
      </c>
      <c r="R59" s="4042">
        <f t="shared" si="31"/>
        <v>86685</v>
      </c>
      <c r="S59" s="4042">
        <f t="shared" si="31"/>
        <v>104000</v>
      </c>
      <c r="T59" s="4042">
        <f t="shared" si="31"/>
        <v>0</v>
      </c>
      <c r="U59" s="4042">
        <f t="shared" si="31"/>
        <v>0</v>
      </c>
      <c r="V59" s="4042">
        <f>SUM(V60:V67)</f>
        <v>104000</v>
      </c>
    </row>
    <row r="60" spans="1:22" s="2137" customFormat="1" ht="25.5" customHeight="1">
      <c r="A60" s="4058">
        <v>1</v>
      </c>
      <c r="B60" s="4059" t="s">
        <v>2904</v>
      </c>
      <c r="C60" s="4056" t="s">
        <v>2905</v>
      </c>
      <c r="D60" s="4060" t="s">
        <v>2906</v>
      </c>
      <c r="E60" s="4061" t="s">
        <v>2887</v>
      </c>
      <c r="F60" s="4062" t="s">
        <v>2907</v>
      </c>
      <c r="G60" s="4003">
        <v>51634</v>
      </c>
      <c r="H60" s="4063"/>
      <c r="I60" s="4063"/>
      <c r="J60" s="4003">
        <v>51634</v>
      </c>
      <c r="K60" s="4003">
        <v>10922</v>
      </c>
      <c r="L60" s="4063"/>
      <c r="M60" s="4063"/>
      <c r="N60" s="4003">
        <v>10922</v>
      </c>
      <c r="O60" s="4003">
        <v>10922</v>
      </c>
      <c r="P60" s="4063"/>
      <c r="Q60" s="4063"/>
      <c r="R60" s="4003">
        <v>10922</v>
      </c>
      <c r="S60" s="4003">
        <v>25000</v>
      </c>
      <c r="T60" s="4063"/>
      <c r="U60" s="4063"/>
      <c r="V60" s="4003">
        <v>25000</v>
      </c>
    </row>
    <row r="61" spans="1:22" s="2137" customFormat="1" ht="25.5" customHeight="1">
      <c r="A61" s="4058">
        <v>2</v>
      </c>
      <c r="B61" s="4001" t="s">
        <v>2908</v>
      </c>
      <c r="C61" s="4056" t="s">
        <v>2909</v>
      </c>
      <c r="D61" s="4060" t="s">
        <v>2910</v>
      </c>
      <c r="E61" s="4061" t="s">
        <v>2887</v>
      </c>
      <c r="F61" s="4061" t="s">
        <v>2911</v>
      </c>
      <c r="G61" s="4064">
        <v>16516</v>
      </c>
      <c r="H61" s="4063"/>
      <c r="I61" s="4063"/>
      <c r="J61" s="4064">
        <v>16516</v>
      </c>
      <c r="K61" s="4003">
        <v>8819</v>
      </c>
      <c r="L61" s="4063"/>
      <c r="M61" s="4063"/>
      <c r="N61" s="4003">
        <v>8819</v>
      </c>
      <c r="O61" s="4003">
        <v>8819</v>
      </c>
      <c r="P61" s="4063"/>
      <c r="Q61" s="4063"/>
      <c r="R61" s="4003">
        <v>8819</v>
      </c>
      <c r="S61" s="4003">
        <v>6000</v>
      </c>
      <c r="T61" s="4063"/>
      <c r="U61" s="4063"/>
      <c r="V61" s="4003">
        <v>6000</v>
      </c>
    </row>
    <row r="62" spans="1:22" s="2137" customFormat="1" ht="25.5" customHeight="1">
      <c r="A62" s="4058">
        <v>3</v>
      </c>
      <c r="B62" s="4001" t="s">
        <v>2912</v>
      </c>
      <c r="C62" s="4056" t="s">
        <v>2913</v>
      </c>
      <c r="D62" s="4060" t="s">
        <v>2914</v>
      </c>
      <c r="E62" s="4000" t="s">
        <v>2915</v>
      </c>
      <c r="F62" s="4062" t="s">
        <v>2916</v>
      </c>
      <c r="G62" s="4003">
        <v>23338</v>
      </c>
      <c r="H62" s="4063"/>
      <c r="I62" s="4063"/>
      <c r="J62" s="4003">
        <v>23338</v>
      </c>
      <c r="K62" s="4003">
        <v>12000</v>
      </c>
      <c r="L62" s="4063"/>
      <c r="M62" s="4063"/>
      <c r="N62" s="4003">
        <v>12000</v>
      </c>
      <c r="O62" s="4003">
        <v>12000</v>
      </c>
      <c r="P62" s="4063"/>
      <c r="Q62" s="4063"/>
      <c r="R62" s="4003">
        <v>12000</v>
      </c>
      <c r="S62" s="4003">
        <v>3500</v>
      </c>
      <c r="T62" s="4063"/>
      <c r="U62" s="4063"/>
      <c r="V62" s="4003">
        <v>3500</v>
      </c>
    </row>
    <row r="63" spans="1:22" s="2137" customFormat="1" ht="25.5" customHeight="1">
      <c r="A63" s="4058">
        <v>4</v>
      </c>
      <c r="B63" s="4001" t="s">
        <v>2917</v>
      </c>
      <c r="C63" s="4056" t="s">
        <v>2918</v>
      </c>
      <c r="D63" s="4060" t="s">
        <v>2919</v>
      </c>
      <c r="E63" s="4000" t="s">
        <v>2920</v>
      </c>
      <c r="F63" s="4061" t="s">
        <v>2921</v>
      </c>
      <c r="G63" s="4003">
        <v>27881</v>
      </c>
      <c r="H63" s="4063"/>
      <c r="I63" s="4063"/>
      <c r="J63" s="4003">
        <v>27881</v>
      </c>
      <c r="K63" s="4003">
        <v>20938</v>
      </c>
      <c r="L63" s="4063"/>
      <c r="M63" s="4063"/>
      <c r="N63" s="4003">
        <v>20938</v>
      </c>
      <c r="O63" s="4003">
        <v>20938</v>
      </c>
      <c r="P63" s="4063"/>
      <c r="Q63" s="4063"/>
      <c r="R63" s="4003">
        <v>20938</v>
      </c>
      <c r="S63" s="4003">
        <v>600</v>
      </c>
      <c r="T63" s="4063"/>
      <c r="U63" s="4063"/>
      <c r="V63" s="4003">
        <v>600</v>
      </c>
    </row>
    <row r="64" spans="1:22" s="2137" customFormat="1" ht="25.5" customHeight="1">
      <c r="A64" s="4058">
        <v>5</v>
      </c>
      <c r="B64" s="4001" t="s">
        <v>2922</v>
      </c>
      <c r="C64" s="4056" t="s">
        <v>2905</v>
      </c>
      <c r="D64" s="4060" t="s">
        <v>2923</v>
      </c>
      <c r="E64" s="4061" t="s">
        <v>2887</v>
      </c>
      <c r="F64" s="4062" t="s">
        <v>2924</v>
      </c>
      <c r="G64" s="4003">
        <v>38304</v>
      </c>
      <c r="H64" s="4063"/>
      <c r="I64" s="4063"/>
      <c r="J64" s="4003">
        <v>38304</v>
      </c>
      <c r="K64" s="4003">
        <v>3036</v>
      </c>
      <c r="L64" s="4063"/>
      <c r="M64" s="4063"/>
      <c r="N64" s="4003">
        <v>3036</v>
      </c>
      <c r="O64" s="4003">
        <v>3036</v>
      </c>
      <c r="P64" s="4063"/>
      <c r="Q64" s="4063"/>
      <c r="R64" s="4003">
        <v>3036</v>
      </c>
      <c r="S64" s="4003">
        <v>16300</v>
      </c>
      <c r="T64" s="4063"/>
      <c r="U64" s="4063"/>
      <c r="V64" s="4003">
        <v>16300</v>
      </c>
    </row>
    <row r="65" spans="1:22" s="2137" customFormat="1" ht="26.25" customHeight="1">
      <c r="A65" s="4058">
        <v>6</v>
      </c>
      <c r="B65" s="4001" t="s">
        <v>2925</v>
      </c>
      <c r="C65" s="4056" t="s">
        <v>2905</v>
      </c>
      <c r="D65" s="4060" t="s">
        <v>2926</v>
      </c>
      <c r="E65" s="4061" t="s">
        <v>2887</v>
      </c>
      <c r="F65" s="4062" t="s">
        <v>2927</v>
      </c>
      <c r="G65" s="4003">
        <v>43571</v>
      </c>
      <c r="H65" s="4063"/>
      <c r="I65" s="4063"/>
      <c r="J65" s="4003">
        <v>43571</v>
      </c>
      <c r="K65" s="4003">
        <v>4463</v>
      </c>
      <c r="L65" s="4063"/>
      <c r="M65" s="4063"/>
      <c r="N65" s="4003">
        <v>4463</v>
      </c>
      <c r="O65" s="4003">
        <v>4463</v>
      </c>
      <c r="P65" s="4063"/>
      <c r="Q65" s="4063"/>
      <c r="R65" s="4003">
        <v>4463</v>
      </c>
      <c r="S65" s="4003">
        <v>24500</v>
      </c>
      <c r="T65" s="4063"/>
      <c r="U65" s="4063"/>
      <c r="V65" s="4003">
        <v>24500</v>
      </c>
    </row>
    <row r="66" spans="1:22" s="2137" customFormat="1" ht="26.25" customHeight="1">
      <c r="A66" s="4058">
        <v>7</v>
      </c>
      <c r="B66" s="4001" t="s">
        <v>2928</v>
      </c>
      <c r="C66" s="4056" t="s">
        <v>2929</v>
      </c>
      <c r="D66" s="4000" t="s">
        <v>2926</v>
      </c>
      <c r="E66" s="4061" t="s">
        <v>2887</v>
      </c>
      <c r="F66" s="4062" t="s">
        <v>2930</v>
      </c>
      <c r="G66" s="4003">
        <v>40036</v>
      </c>
      <c r="H66" s="4063"/>
      <c r="I66" s="4063"/>
      <c r="J66" s="4003">
        <v>40036</v>
      </c>
      <c r="K66" s="4003">
        <v>7600</v>
      </c>
      <c r="L66" s="4063"/>
      <c r="M66" s="4063"/>
      <c r="N66" s="4003">
        <v>7600</v>
      </c>
      <c r="O66" s="4003">
        <v>7600</v>
      </c>
      <c r="P66" s="4063"/>
      <c r="Q66" s="4063"/>
      <c r="R66" s="4003">
        <v>7600</v>
      </c>
      <c r="S66" s="4003">
        <v>16700</v>
      </c>
      <c r="T66" s="4063"/>
      <c r="U66" s="4063"/>
      <c r="V66" s="4003">
        <v>16700</v>
      </c>
    </row>
    <row r="67" spans="1:22" s="2137" customFormat="1" ht="26.25" customHeight="1">
      <c r="A67" s="4058">
        <v>8</v>
      </c>
      <c r="B67" s="4059" t="s">
        <v>2931</v>
      </c>
      <c r="C67" s="4056" t="s">
        <v>2932</v>
      </c>
      <c r="D67" s="4060" t="s">
        <v>2933</v>
      </c>
      <c r="E67" s="4062" t="s">
        <v>2887</v>
      </c>
      <c r="F67" s="4062" t="s">
        <v>2934</v>
      </c>
      <c r="G67" s="4064">
        <v>44930.175999999999</v>
      </c>
      <c r="H67" s="4063"/>
      <c r="I67" s="4063"/>
      <c r="J67" s="4064">
        <v>44930.175999999999</v>
      </c>
      <c r="K67" s="4003">
        <v>18907</v>
      </c>
      <c r="L67" s="4063"/>
      <c r="M67" s="4063"/>
      <c r="N67" s="4003">
        <v>18907</v>
      </c>
      <c r="O67" s="4003">
        <v>18907</v>
      </c>
      <c r="P67" s="4063"/>
      <c r="Q67" s="4063"/>
      <c r="R67" s="4003">
        <v>18907</v>
      </c>
      <c r="S67" s="4003">
        <v>11400</v>
      </c>
      <c r="T67" s="4063"/>
      <c r="U67" s="4063"/>
      <c r="V67" s="4003">
        <v>11400</v>
      </c>
    </row>
    <row r="68" spans="1:22" s="1577" customFormat="1">
      <c r="A68" s="4022" t="s">
        <v>50</v>
      </c>
      <c r="B68" s="4023" t="s">
        <v>2847</v>
      </c>
      <c r="C68" s="4048"/>
      <c r="D68" s="4048"/>
      <c r="E68" s="4048"/>
      <c r="F68" s="4048"/>
      <c r="G68" s="4040">
        <f t="shared" ref="G68:V69" si="32">G69</f>
        <v>122245</v>
      </c>
      <c r="H68" s="4040">
        <f t="shared" si="32"/>
        <v>0</v>
      </c>
      <c r="I68" s="4040">
        <f t="shared" si="32"/>
        <v>0</v>
      </c>
      <c r="J68" s="4040">
        <f t="shared" si="32"/>
        <v>104371</v>
      </c>
      <c r="K68" s="4040">
        <f t="shared" si="32"/>
        <v>27386.530000000002</v>
      </c>
      <c r="L68" s="4040">
        <f t="shared" si="32"/>
        <v>0</v>
      </c>
      <c r="M68" s="4040">
        <f t="shared" si="32"/>
        <v>0</v>
      </c>
      <c r="N68" s="4040">
        <f t="shared" si="32"/>
        <v>27386.530000000002</v>
      </c>
      <c r="O68" s="4040">
        <f t="shared" si="32"/>
        <v>46171</v>
      </c>
      <c r="P68" s="4040">
        <f t="shared" si="32"/>
        <v>0</v>
      </c>
      <c r="Q68" s="4040">
        <f t="shared" si="32"/>
        <v>0</v>
      </c>
      <c r="R68" s="4040">
        <f t="shared" si="32"/>
        <v>46171</v>
      </c>
      <c r="S68" s="4040">
        <f t="shared" si="32"/>
        <v>42053</v>
      </c>
      <c r="T68" s="4040">
        <f t="shared" si="32"/>
        <v>0</v>
      </c>
      <c r="U68" s="4040">
        <f t="shared" si="32"/>
        <v>0</v>
      </c>
      <c r="V68" s="4040">
        <f>V69</f>
        <v>42053</v>
      </c>
    </row>
    <row r="69" spans="1:22" s="248" customFormat="1">
      <c r="A69" s="4022">
        <v>1</v>
      </c>
      <c r="B69" s="4023" t="s">
        <v>3122</v>
      </c>
      <c r="C69" s="4022"/>
      <c r="D69" s="4022"/>
      <c r="E69" s="4022"/>
      <c r="F69" s="4022"/>
      <c r="G69" s="4040">
        <f t="shared" si="32"/>
        <v>122245</v>
      </c>
      <c r="H69" s="4040">
        <f t="shared" si="32"/>
        <v>0</v>
      </c>
      <c r="I69" s="4040">
        <f t="shared" si="32"/>
        <v>0</v>
      </c>
      <c r="J69" s="4040">
        <f t="shared" si="32"/>
        <v>104371</v>
      </c>
      <c r="K69" s="4040">
        <f t="shared" si="32"/>
        <v>27386.530000000002</v>
      </c>
      <c r="L69" s="4040">
        <f t="shared" si="32"/>
        <v>0</v>
      </c>
      <c r="M69" s="4040">
        <f t="shared" si="32"/>
        <v>0</v>
      </c>
      <c r="N69" s="4040">
        <f t="shared" si="32"/>
        <v>27386.530000000002</v>
      </c>
      <c r="O69" s="4040">
        <f t="shared" si="32"/>
        <v>46171</v>
      </c>
      <c r="P69" s="4040">
        <f t="shared" si="32"/>
        <v>0</v>
      </c>
      <c r="Q69" s="4040">
        <f t="shared" si="32"/>
        <v>0</v>
      </c>
      <c r="R69" s="4040">
        <f t="shared" si="32"/>
        <v>46171</v>
      </c>
      <c r="S69" s="4040">
        <f t="shared" si="32"/>
        <v>42053</v>
      </c>
      <c r="T69" s="4040">
        <f t="shared" si="32"/>
        <v>0</v>
      </c>
      <c r="U69" s="4040">
        <f t="shared" si="32"/>
        <v>0</v>
      </c>
      <c r="V69" s="4040">
        <f t="shared" si="32"/>
        <v>42053</v>
      </c>
    </row>
    <row r="70" spans="1:22" ht="31.2">
      <c r="A70" s="4022" t="s">
        <v>34</v>
      </c>
      <c r="B70" s="4041" t="s">
        <v>2871</v>
      </c>
      <c r="C70" s="4022"/>
      <c r="D70" s="4022"/>
      <c r="E70" s="4022"/>
      <c r="F70" s="4022"/>
      <c r="G70" s="4042">
        <f>SUM(G71:G75)</f>
        <v>122245</v>
      </c>
      <c r="H70" s="4042">
        <f t="shared" ref="H70:V70" si="33">SUM(H71:H75)</f>
        <v>0</v>
      </c>
      <c r="I70" s="4042">
        <f t="shared" si="33"/>
        <v>0</v>
      </c>
      <c r="J70" s="4042">
        <f t="shared" si="33"/>
        <v>104371</v>
      </c>
      <c r="K70" s="4042">
        <f t="shared" si="33"/>
        <v>27386.530000000002</v>
      </c>
      <c r="L70" s="4042">
        <f t="shared" si="33"/>
        <v>0</v>
      </c>
      <c r="M70" s="4042">
        <f t="shared" si="33"/>
        <v>0</v>
      </c>
      <c r="N70" s="4042">
        <f t="shared" si="33"/>
        <v>27386.530000000002</v>
      </c>
      <c r="O70" s="4042">
        <f t="shared" si="33"/>
        <v>46171</v>
      </c>
      <c r="P70" s="4042">
        <f t="shared" si="33"/>
        <v>0</v>
      </c>
      <c r="Q70" s="4042">
        <f t="shared" si="33"/>
        <v>0</v>
      </c>
      <c r="R70" s="4042">
        <f t="shared" si="33"/>
        <v>46171</v>
      </c>
      <c r="S70" s="4042">
        <f t="shared" si="33"/>
        <v>42053</v>
      </c>
      <c r="T70" s="4042">
        <f t="shared" si="33"/>
        <v>0</v>
      </c>
      <c r="U70" s="4042">
        <f t="shared" si="33"/>
        <v>0</v>
      </c>
      <c r="V70" s="4042">
        <f t="shared" si="33"/>
        <v>42053</v>
      </c>
    </row>
    <row r="71" spans="1:22" ht="28.5" customHeight="1">
      <c r="A71" s="4000">
        <v>1</v>
      </c>
      <c r="B71" s="4047" t="s">
        <v>2935</v>
      </c>
      <c r="C71" s="4000" t="s">
        <v>2936</v>
      </c>
      <c r="D71" s="4065" t="s">
        <v>2937</v>
      </c>
      <c r="E71" s="4000" t="s">
        <v>2915</v>
      </c>
      <c r="F71" s="4000" t="s">
        <v>2938</v>
      </c>
      <c r="G71" s="4003">
        <v>11839</v>
      </c>
      <c r="H71" s="4003"/>
      <c r="I71" s="4003"/>
      <c r="J71" s="4003">
        <v>11500</v>
      </c>
      <c r="K71" s="4003">
        <f>L71+M71+N71</f>
        <v>8149.4470000000001</v>
      </c>
      <c r="L71" s="4003"/>
      <c r="M71" s="4003"/>
      <c r="N71" s="4003">
        <v>8149.4470000000001</v>
      </c>
      <c r="O71" s="4003">
        <v>9000</v>
      </c>
      <c r="P71" s="4003"/>
      <c r="Q71" s="4003"/>
      <c r="R71" s="4003">
        <v>9000</v>
      </c>
      <c r="S71" s="4003">
        <v>1853</v>
      </c>
      <c r="T71" s="4003"/>
      <c r="U71" s="4003"/>
      <c r="V71" s="4003">
        <v>1853</v>
      </c>
    </row>
    <row r="72" spans="1:22" ht="28.5" customHeight="1">
      <c r="A72" s="4000">
        <v>2</v>
      </c>
      <c r="B72" s="4047" t="s">
        <v>2939</v>
      </c>
      <c r="C72" s="4000" t="s">
        <v>2940</v>
      </c>
      <c r="D72" s="4065" t="s">
        <v>2941</v>
      </c>
      <c r="E72" s="4000" t="s">
        <v>2887</v>
      </c>
      <c r="F72" s="4000" t="s">
        <v>2942</v>
      </c>
      <c r="G72" s="4003">
        <v>15990</v>
      </c>
      <c r="H72" s="4003"/>
      <c r="I72" s="4003"/>
      <c r="J72" s="4003">
        <v>15000</v>
      </c>
      <c r="K72" s="4003">
        <f t="shared" ref="K72:K84" si="34">L72+M72+N72</f>
        <v>8588.1880000000001</v>
      </c>
      <c r="L72" s="4003"/>
      <c r="M72" s="4003"/>
      <c r="N72" s="4003">
        <v>8588.1880000000001</v>
      </c>
      <c r="O72" s="4003">
        <v>11000</v>
      </c>
      <c r="P72" s="4003"/>
      <c r="Q72" s="4003"/>
      <c r="R72" s="4003">
        <v>11000</v>
      </c>
      <c r="S72" s="4003">
        <v>4000</v>
      </c>
      <c r="T72" s="4003"/>
      <c r="U72" s="4003"/>
      <c r="V72" s="4003">
        <v>4000</v>
      </c>
    </row>
    <row r="73" spans="1:22" ht="28.5" customHeight="1">
      <c r="A73" s="4000">
        <v>3</v>
      </c>
      <c r="B73" s="4047" t="s">
        <v>2943</v>
      </c>
      <c r="C73" s="4000" t="s">
        <v>2944</v>
      </c>
      <c r="D73" s="4065" t="s">
        <v>2945</v>
      </c>
      <c r="E73" s="4000" t="s">
        <v>2887</v>
      </c>
      <c r="F73" s="4000" t="s">
        <v>2946</v>
      </c>
      <c r="G73" s="4003">
        <v>13326</v>
      </c>
      <c r="H73" s="4003"/>
      <c r="I73" s="4003"/>
      <c r="J73" s="4003">
        <v>13000</v>
      </c>
      <c r="K73" s="4003">
        <f t="shared" si="34"/>
        <v>8256.2240000000002</v>
      </c>
      <c r="L73" s="4003"/>
      <c r="M73" s="4003"/>
      <c r="N73" s="4003">
        <v>8256.2240000000002</v>
      </c>
      <c r="O73" s="4003">
        <v>9800</v>
      </c>
      <c r="P73" s="4003"/>
      <c r="Q73" s="4003"/>
      <c r="R73" s="4003">
        <v>9800</v>
      </c>
      <c r="S73" s="4003">
        <v>3200</v>
      </c>
      <c r="T73" s="4003"/>
      <c r="U73" s="4003"/>
      <c r="V73" s="4003">
        <v>3200</v>
      </c>
    </row>
    <row r="74" spans="1:22" ht="29.25" customHeight="1">
      <c r="A74" s="4000">
        <v>4</v>
      </c>
      <c r="B74" s="4047" t="s">
        <v>2947</v>
      </c>
      <c r="C74" s="4000" t="s">
        <v>2948</v>
      </c>
      <c r="D74" s="4065" t="s">
        <v>2949</v>
      </c>
      <c r="E74" s="4000" t="s">
        <v>2887</v>
      </c>
      <c r="F74" s="4000" t="s">
        <v>2950</v>
      </c>
      <c r="G74" s="4003">
        <v>41226</v>
      </c>
      <c r="H74" s="4003"/>
      <c r="I74" s="4003"/>
      <c r="J74" s="4003">
        <v>35371</v>
      </c>
      <c r="K74" s="4003">
        <f t="shared" si="34"/>
        <v>2392.6709999999998</v>
      </c>
      <c r="L74" s="4003"/>
      <c r="M74" s="4003"/>
      <c r="N74" s="4003">
        <v>2392.6709999999998</v>
      </c>
      <c r="O74" s="4003">
        <v>16371</v>
      </c>
      <c r="P74" s="4003"/>
      <c r="Q74" s="4003"/>
      <c r="R74" s="4003">
        <v>16371</v>
      </c>
      <c r="S74" s="4003">
        <v>18000</v>
      </c>
      <c r="T74" s="4003"/>
      <c r="U74" s="4003"/>
      <c r="V74" s="4003">
        <v>18000</v>
      </c>
    </row>
    <row r="75" spans="1:22" ht="29.25" customHeight="1">
      <c r="A75" s="4000">
        <v>5</v>
      </c>
      <c r="B75" s="4047" t="s">
        <v>2951</v>
      </c>
      <c r="C75" s="4000" t="s">
        <v>2952</v>
      </c>
      <c r="D75" s="4065" t="s">
        <v>2953</v>
      </c>
      <c r="E75" s="4000" t="s">
        <v>2954</v>
      </c>
      <c r="F75" s="4000" t="s">
        <v>2955</v>
      </c>
      <c r="G75" s="4003">
        <v>39864</v>
      </c>
      <c r="H75" s="4003"/>
      <c r="I75" s="4003"/>
      <c r="J75" s="4003">
        <v>29500</v>
      </c>
      <c r="K75" s="4003">
        <f t="shared" si="34"/>
        <v>0</v>
      </c>
      <c r="L75" s="4003"/>
      <c r="M75" s="4003"/>
      <c r="N75" s="4003">
        <v>0</v>
      </c>
      <c r="O75" s="4003"/>
      <c r="P75" s="4003"/>
      <c r="Q75" s="4003"/>
      <c r="R75" s="4003"/>
      <c r="S75" s="4003">
        <v>15000</v>
      </c>
      <c r="T75" s="4003"/>
      <c r="U75" s="4003"/>
      <c r="V75" s="4003">
        <v>15000</v>
      </c>
    </row>
    <row r="76" spans="1:22" s="1577" customFormat="1">
      <c r="A76" s="4022" t="s">
        <v>72</v>
      </c>
      <c r="B76" s="4023" t="s">
        <v>2848</v>
      </c>
      <c r="C76" s="4048"/>
      <c r="D76" s="4048"/>
      <c r="E76" s="4048"/>
      <c r="F76" s="4048"/>
      <c r="G76" s="4040">
        <f t="shared" ref="G76:V77" si="35">G77</f>
        <v>149941.109</v>
      </c>
      <c r="H76" s="4040">
        <f t="shared" si="35"/>
        <v>0</v>
      </c>
      <c r="I76" s="4040">
        <f t="shared" si="35"/>
        <v>0</v>
      </c>
      <c r="J76" s="4040">
        <f t="shared" si="35"/>
        <v>149941.109</v>
      </c>
      <c r="K76" s="4040">
        <f t="shared" si="35"/>
        <v>47190</v>
      </c>
      <c r="L76" s="4040">
        <f t="shared" si="35"/>
        <v>0</v>
      </c>
      <c r="M76" s="4040">
        <f t="shared" si="35"/>
        <v>0</v>
      </c>
      <c r="N76" s="4040">
        <f t="shared" si="35"/>
        <v>47190</v>
      </c>
      <c r="O76" s="4040">
        <f t="shared" si="35"/>
        <v>51068</v>
      </c>
      <c r="P76" s="4040">
        <f t="shared" si="35"/>
        <v>0</v>
      </c>
      <c r="Q76" s="4040">
        <f t="shared" si="35"/>
        <v>0</v>
      </c>
      <c r="R76" s="4040">
        <f t="shared" si="35"/>
        <v>51068</v>
      </c>
      <c r="S76" s="4040">
        <f t="shared" si="35"/>
        <v>50508</v>
      </c>
      <c r="T76" s="4040">
        <f t="shared" si="35"/>
        <v>0</v>
      </c>
      <c r="U76" s="4040">
        <f t="shared" si="35"/>
        <v>0</v>
      </c>
      <c r="V76" s="4040">
        <f>V77</f>
        <v>50508</v>
      </c>
    </row>
    <row r="77" spans="1:22" s="248" customFormat="1">
      <c r="A77" s="4022">
        <v>1</v>
      </c>
      <c r="B77" s="4023" t="s">
        <v>3122</v>
      </c>
      <c r="C77" s="4022"/>
      <c r="D77" s="4022"/>
      <c r="E77" s="4022"/>
      <c r="F77" s="4022"/>
      <c r="G77" s="4040">
        <f t="shared" si="35"/>
        <v>149941.109</v>
      </c>
      <c r="H77" s="4040">
        <f t="shared" si="35"/>
        <v>0</v>
      </c>
      <c r="I77" s="4040">
        <f t="shared" si="35"/>
        <v>0</v>
      </c>
      <c r="J77" s="4040">
        <f t="shared" si="35"/>
        <v>149941.109</v>
      </c>
      <c r="K77" s="4040">
        <f t="shared" si="35"/>
        <v>47190</v>
      </c>
      <c r="L77" s="4040">
        <f t="shared" si="35"/>
        <v>0</v>
      </c>
      <c r="M77" s="4040">
        <f t="shared" si="35"/>
        <v>0</v>
      </c>
      <c r="N77" s="4040">
        <f t="shared" si="35"/>
        <v>47190</v>
      </c>
      <c r="O77" s="4040">
        <f t="shared" si="35"/>
        <v>51068</v>
      </c>
      <c r="P77" s="4040">
        <f t="shared" si="35"/>
        <v>0</v>
      </c>
      <c r="Q77" s="4040">
        <f t="shared" si="35"/>
        <v>0</v>
      </c>
      <c r="R77" s="4040">
        <f t="shared" si="35"/>
        <v>51068</v>
      </c>
      <c r="S77" s="4040">
        <f t="shared" si="35"/>
        <v>50508</v>
      </c>
      <c r="T77" s="4040">
        <f t="shared" si="35"/>
        <v>0</v>
      </c>
      <c r="U77" s="4040">
        <f t="shared" si="35"/>
        <v>0</v>
      </c>
      <c r="V77" s="4040">
        <f t="shared" si="35"/>
        <v>50508</v>
      </c>
    </row>
    <row r="78" spans="1:22" ht="31.2">
      <c r="A78" s="4022" t="s">
        <v>34</v>
      </c>
      <c r="B78" s="4041" t="s">
        <v>2871</v>
      </c>
      <c r="C78" s="4022"/>
      <c r="D78" s="4022"/>
      <c r="E78" s="4022"/>
      <c r="F78" s="4022"/>
      <c r="G78" s="4042">
        <f t="shared" ref="G78:U78" si="36">SUM(G79:G84)</f>
        <v>149941.109</v>
      </c>
      <c r="H78" s="4042">
        <f t="shared" si="36"/>
        <v>0</v>
      </c>
      <c r="I78" s="4042">
        <f t="shared" si="36"/>
        <v>0</v>
      </c>
      <c r="J78" s="4042">
        <f t="shared" si="36"/>
        <v>149941.109</v>
      </c>
      <c r="K78" s="4042">
        <f t="shared" si="36"/>
        <v>47190</v>
      </c>
      <c r="L78" s="4042">
        <f t="shared" si="36"/>
        <v>0</v>
      </c>
      <c r="M78" s="4042">
        <f t="shared" si="36"/>
        <v>0</v>
      </c>
      <c r="N78" s="4042">
        <f t="shared" si="36"/>
        <v>47190</v>
      </c>
      <c r="O78" s="4042">
        <f t="shared" si="36"/>
        <v>51068</v>
      </c>
      <c r="P78" s="4042">
        <f t="shared" si="36"/>
        <v>0</v>
      </c>
      <c r="Q78" s="4042">
        <f t="shared" si="36"/>
        <v>0</v>
      </c>
      <c r="R78" s="4042">
        <f t="shared" si="36"/>
        <v>51068</v>
      </c>
      <c r="S78" s="4042">
        <f t="shared" si="36"/>
        <v>50508</v>
      </c>
      <c r="T78" s="4042">
        <f t="shared" si="36"/>
        <v>0</v>
      </c>
      <c r="U78" s="4042">
        <f t="shared" si="36"/>
        <v>0</v>
      </c>
      <c r="V78" s="4042">
        <f>SUM(V79:V84)</f>
        <v>50508</v>
      </c>
    </row>
    <row r="79" spans="1:22" s="4011" customFormat="1" ht="27.75" customHeight="1">
      <c r="A79" s="4049">
        <v>1</v>
      </c>
      <c r="B79" s="4066" t="s">
        <v>2956</v>
      </c>
      <c r="C79" s="4067" t="s">
        <v>2957</v>
      </c>
      <c r="D79" s="4067" t="s">
        <v>2958</v>
      </c>
      <c r="E79" s="4068" t="s">
        <v>2959</v>
      </c>
      <c r="F79" s="4054" t="s">
        <v>2960</v>
      </c>
      <c r="G79" s="4003">
        <v>7436.8739999999998</v>
      </c>
      <c r="H79" s="4064"/>
      <c r="I79" s="4064"/>
      <c r="J79" s="4064">
        <v>7436.8739999999998</v>
      </c>
      <c r="K79" s="4064">
        <f t="shared" si="34"/>
        <v>5000</v>
      </c>
      <c r="L79" s="4064"/>
      <c r="M79" s="4064"/>
      <c r="N79" s="4064">
        <v>5000</v>
      </c>
      <c r="O79" s="4064">
        <f t="shared" ref="O79:O84" si="37">P79+Q79+R79</f>
        <v>5000</v>
      </c>
      <c r="P79" s="4069"/>
      <c r="Q79" s="4069"/>
      <c r="R79" s="4064">
        <v>5000</v>
      </c>
      <c r="S79" s="4069">
        <f t="shared" ref="S79:S84" si="38">T79+U79+V79</f>
        <v>300</v>
      </c>
      <c r="T79" s="4069"/>
      <c r="U79" s="4069"/>
      <c r="V79" s="4064">
        <v>300</v>
      </c>
    </row>
    <row r="80" spans="1:22" s="4011" customFormat="1" ht="27.75" customHeight="1">
      <c r="A80" s="4049">
        <v>2</v>
      </c>
      <c r="B80" s="4066" t="s">
        <v>2961</v>
      </c>
      <c r="C80" s="4067" t="s">
        <v>2119</v>
      </c>
      <c r="D80" s="4067" t="s">
        <v>2962</v>
      </c>
      <c r="E80" s="4068" t="s">
        <v>2963</v>
      </c>
      <c r="F80" s="4054" t="s">
        <v>2964</v>
      </c>
      <c r="G80" s="4003">
        <v>10316.326999999999</v>
      </c>
      <c r="H80" s="4064"/>
      <c r="I80" s="4064"/>
      <c r="J80" s="4064">
        <v>10316.326999999999</v>
      </c>
      <c r="K80" s="4064">
        <f t="shared" si="34"/>
        <v>6303</v>
      </c>
      <c r="L80" s="4069"/>
      <c r="M80" s="4069"/>
      <c r="N80" s="4064">
        <v>6303</v>
      </c>
      <c r="O80" s="4064">
        <f t="shared" si="37"/>
        <v>6303</v>
      </c>
      <c r="P80" s="4069"/>
      <c r="Q80" s="4069"/>
      <c r="R80" s="4064">
        <v>6303</v>
      </c>
      <c r="S80" s="4069">
        <f t="shared" si="38"/>
        <v>1274</v>
      </c>
      <c r="T80" s="4069"/>
      <c r="U80" s="4069"/>
      <c r="V80" s="4064">
        <v>1274</v>
      </c>
    </row>
    <row r="81" spans="1:22" s="4011" customFormat="1" ht="27.75" customHeight="1">
      <c r="A81" s="4049">
        <v>3</v>
      </c>
      <c r="B81" s="4066" t="s">
        <v>2965</v>
      </c>
      <c r="C81" s="4067" t="s">
        <v>2113</v>
      </c>
      <c r="D81" s="4067" t="s">
        <v>2966</v>
      </c>
      <c r="E81" s="4000" t="s">
        <v>2967</v>
      </c>
      <c r="F81" s="4054" t="s">
        <v>2968</v>
      </c>
      <c r="G81" s="4003">
        <v>37129.237999999998</v>
      </c>
      <c r="H81" s="4064"/>
      <c r="I81" s="4064"/>
      <c r="J81" s="4064">
        <v>37129.237999999998</v>
      </c>
      <c r="K81" s="4064">
        <f t="shared" si="34"/>
        <v>7998</v>
      </c>
      <c r="L81" s="4069"/>
      <c r="M81" s="4069"/>
      <c r="N81" s="4064">
        <v>7998</v>
      </c>
      <c r="O81" s="4064">
        <f t="shared" si="37"/>
        <v>11876</v>
      </c>
      <c r="P81" s="4069"/>
      <c r="Q81" s="4069"/>
      <c r="R81" s="4064">
        <v>11876</v>
      </c>
      <c r="S81" s="4069">
        <f t="shared" si="38"/>
        <v>12224</v>
      </c>
      <c r="T81" s="4069"/>
      <c r="U81" s="4069"/>
      <c r="V81" s="4064">
        <v>12224</v>
      </c>
    </row>
    <row r="82" spans="1:22" s="4010" customFormat="1" ht="27.75" customHeight="1">
      <c r="A82" s="4049">
        <v>4</v>
      </c>
      <c r="B82" s="4066" t="s">
        <v>2969</v>
      </c>
      <c r="C82" s="4067" t="s">
        <v>2970</v>
      </c>
      <c r="D82" s="4067" t="s">
        <v>2971</v>
      </c>
      <c r="E82" s="4068" t="s">
        <v>2972</v>
      </c>
      <c r="F82" s="4054" t="s">
        <v>2973</v>
      </c>
      <c r="G82" s="4003">
        <v>44992.538999999997</v>
      </c>
      <c r="H82" s="4064"/>
      <c r="I82" s="4064"/>
      <c r="J82" s="4003">
        <v>44992.538999999997</v>
      </c>
      <c r="K82" s="4064">
        <f t="shared" si="34"/>
        <v>18689</v>
      </c>
      <c r="L82" s="4064"/>
      <c r="M82" s="4064"/>
      <c r="N82" s="4064">
        <v>18689</v>
      </c>
      <c r="O82" s="4064">
        <f t="shared" si="37"/>
        <v>18689</v>
      </c>
      <c r="P82" s="4064"/>
      <c r="Q82" s="4064"/>
      <c r="R82" s="4064">
        <v>18689</v>
      </c>
      <c r="S82" s="4069">
        <f t="shared" si="38"/>
        <v>16210</v>
      </c>
      <c r="T82" s="4064"/>
      <c r="U82" s="4064"/>
      <c r="V82" s="4064">
        <v>16210</v>
      </c>
    </row>
    <row r="83" spans="1:22" s="4010" customFormat="1" ht="24.75" customHeight="1">
      <c r="A83" s="4049">
        <v>5</v>
      </c>
      <c r="B83" s="4066" t="s">
        <v>2974</v>
      </c>
      <c r="C83" s="4067" t="s">
        <v>2115</v>
      </c>
      <c r="D83" s="4067" t="s">
        <v>2975</v>
      </c>
      <c r="E83" s="4068" t="s">
        <v>2976</v>
      </c>
      <c r="F83" s="4054" t="s">
        <v>2977</v>
      </c>
      <c r="G83" s="4003">
        <v>19266.810000000001</v>
      </c>
      <c r="H83" s="4064"/>
      <c r="I83" s="4064"/>
      <c r="J83" s="4003">
        <v>19266.810000000001</v>
      </c>
      <c r="K83" s="4064">
        <f t="shared" si="34"/>
        <v>9200</v>
      </c>
      <c r="L83" s="4064"/>
      <c r="M83" s="4064"/>
      <c r="N83" s="4064">
        <v>9200</v>
      </c>
      <c r="O83" s="4064">
        <f t="shared" si="37"/>
        <v>9200</v>
      </c>
      <c r="P83" s="4064"/>
      <c r="Q83" s="4064"/>
      <c r="R83" s="4064">
        <v>9200</v>
      </c>
      <c r="S83" s="4069">
        <f t="shared" si="38"/>
        <v>5500</v>
      </c>
      <c r="T83" s="4064"/>
      <c r="U83" s="4064"/>
      <c r="V83" s="4064">
        <v>5500</v>
      </c>
    </row>
    <row r="84" spans="1:22" s="4010" customFormat="1" ht="24.75" customHeight="1">
      <c r="A84" s="4049">
        <v>6</v>
      </c>
      <c r="B84" s="4066" t="s">
        <v>2978</v>
      </c>
      <c r="C84" s="4067" t="s">
        <v>2119</v>
      </c>
      <c r="D84" s="4067" t="s">
        <v>2979</v>
      </c>
      <c r="E84" s="4068" t="s">
        <v>2887</v>
      </c>
      <c r="F84" s="4054" t="s">
        <v>2980</v>
      </c>
      <c r="G84" s="4003">
        <v>30799.321</v>
      </c>
      <c r="H84" s="4064"/>
      <c r="I84" s="4064"/>
      <c r="J84" s="4064">
        <v>30799.321</v>
      </c>
      <c r="K84" s="4064">
        <f t="shared" si="34"/>
        <v>0</v>
      </c>
      <c r="L84" s="4064"/>
      <c r="M84" s="4064"/>
      <c r="N84" s="4064"/>
      <c r="O84" s="4064">
        <f t="shared" si="37"/>
        <v>0</v>
      </c>
      <c r="P84" s="4064"/>
      <c r="Q84" s="4064"/>
      <c r="R84" s="4064"/>
      <c r="S84" s="4069">
        <f t="shared" si="38"/>
        <v>15000</v>
      </c>
      <c r="T84" s="4064"/>
      <c r="U84" s="4064"/>
      <c r="V84" s="4064">
        <v>15000</v>
      </c>
    </row>
    <row r="85" spans="1:22" s="1577" customFormat="1">
      <c r="A85" s="4022" t="s">
        <v>100</v>
      </c>
      <c r="B85" s="4023" t="s">
        <v>2849</v>
      </c>
      <c r="C85" s="4048"/>
      <c r="D85" s="4048"/>
      <c r="E85" s="4048"/>
      <c r="F85" s="4048"/>
      <c r="G85" s="4040">
        <f t="shared" ref="G85:V86" si="39">G86</f>
        <v>150124</v>
      </c>
      <c r="H85" s="4040">
        <f t="shared" si="39"/>
        <v>0</v>
      </c>
      <c r="I85" s="4040">
        <f t="shared" si="39"/>
        <v>0</v>
      </c>
      <c r="J85" s="4040">
        <f t="shared" si="39"/>
        <v>121521.48300000001</v>
      </c>
      <c r="K85" s="4040">
        <f t="shared" si="39"/>
        <v>67991</v>
      </c>
      <c r="L85" s="4040">
        <f t="shared" si="39"/>
        <v>0</v>
      </c>
      <c r="M85" s="4040">
        <f t="shared" si="39"/>
        <v>0</v>
      </c>
      <c r="N85" s="4040">
        <f t="shared" si="39"/>
        <v>67991</v>
      </c>
      <c r="O85" s="4040">
        <f t="shared" si="39"/>
        <v>67991</v>
      </c>
      <c r="P85" s="4040">
        <f t="shared" si="39"/>
        <v>0</v>
      </c>
      <c r="Q85" s="4040">
        <f t="shared" si="39"/>
        <v>0</v>
      </c>
      <c r="R85" s="4040">
        <f t="shared" si="39"/>
        <v>67991</v>
      </c>
      <c r="S85" s="4040">
        <f t="shared" si="39"/>
        <v>33848</v>
      </c>
      <c r="T85" s="4040">
        <f t="shared" si="39"/>
        <v>0</v>
      </c>
      <c r="U85" s="4040">
        <f t="shared" si="39"/>
        <v>0</v>
      </c>
      <c r="V85" s="4040">
        <f>V86</f>
        <v>33848</v>
      </c>
    </row>
    <row r="86" spans="1:22" s="248" customFormat="1">
      <c r="A86" s="4022">
        <v>1</v>
      </c>
      <c r="B86" s="4023" t="s">
        <v>3122</v>
      </c>
      <c r="C86" s="4022"/>
      <c r="D86" s="4022"/>
      <c r="E86" s="4022"/>
      <c r="F86" s="4022"/>
      <c r="G86" s="4040">
        <f t="shared" si="39"/>
        <v>150124</v>
      </c>
      <c r="H86" s="4040">
        <f t="shared" si="39"/>
        <v>0</v>
      </c>
      <c r="I86" s="4040">
        <f t="shared" si="39"/>
        <v>0</v>
      </c>
      <c r="J86" s="4040">
        <f t="shared" si="39"/>
        <v>121521.48300000001</v>
      </c>
      <c r="K86" s="4040">
        <f t="shared" si="39"/>
        <v>67991</v>
      </c>
      <c r="L86" s="4040">
        <f t="shared" si="39"/>
        <v>0</v>
      </c>
      <c r="M86" s="4040">
        <f t="shared" si="39"/>
        <v>0</v>
      </c>
      <c r="N86" s="4040">
        <f t="shared" si="39"/>
        <v>67991</v>
      </c>
      <c r="O86" s="4040">
        <f t="shared" si="39"/>
        <v>67991</v>
      </c>
      <c r="P86" s="4040">
        <f t="shared" si="39"/>
        <v>0</v>
      </c>
      <c r="Q86" s="4040">
        <f t="shared" si="39"/>
        <v>0</v>
      </c>
      <c r="R86" s="4040">
        <f t="shared" si="39"/>
        <v>67991</v>
      </c>
      <c r="S86" s="4040">
        <f t="shared" si="39"/>
        <v>33848</v>
      </c>
      <c r="T86" s="4040">
        <f t="shared" si="39"/>
        <v>0</v>
      </c>
      <c r="U86" s="4040">
        <f t="shared" si="39"/>
        <v>0</v>
      </c>
      <c r="V86" s="4040">
        <f t="shared" si="39"/>
        <v>33848</v>
      </c>
    </row>
    <row r="87" spans="1:22" ht="31.2">
      <c r="A87" s="4022" t="s">
        <v>34</v>
      </c>
      <c r="B87" s="4041" t="s">
        <v>2871</v>
      </c>
      <c r="C87" s="4022"/>
      <c r="D87" s="4022"/>
      <c r="E87" s="4022"/>
      <c r="F87" s="4022"/>
      <c r="G87" s="4042">
        <f>SUM(G88:G93)</f>
        <v>150124</v>
      </c>
      <c r="H87" s="4042">
        <f t="shared" ref="H87:V87" si="40">SUM(H88:H93)</f>
        <v>0</v>
      </c>
      <c r="I87" s="4042">
        <f t="shared" si="40"/>
        <v>0</v>
      </c>
      <c r="J87" s="4042">
        <f t="shared" si="40"/>
        <v>121521.48300000001</v>
      </c>
      <c r="K87" s="4042">
        <f t="shared" si="40"/>
        <v>67991</v>
      </c>
      <c r="L87" s="4042">
        <f t="shared" si="40"/>
        <v>0</v>
      </c>
      <c r="M87" s="4042">
        <f t="shared" si="40"/>
        <v>0</v>
      </c>
      <c r="N87" s="4042">
        <f t="shared" si="40"/>
        <v>67991</v>
      </c>
      <c r="O87" s="4042">
        <f t="shared" si="40"/>
        <v>67991</v>
      </c>
      <c r="P87" s="4042">
        <f t="shared" si="40"/>
        <v>0</v>
      </c>
      <c r="Q87" s="4042">
        <f t="shared" si="40"/>
        <v>0</v>
      </c>
      <c r="R87" s="4042">
        <f t="shared" si="40"/>
        <v>67991</v>
      </c>
      <c r="S87" s="4042">
        <f t="shared" si="40"/>
        <v>33848</v>
      </c>
      <c r="T87" s="4042">
        <f t="shared" si="40"/>
        <v>0</v>
      </c>
      <c r="U87" s="4042">
        <f t="shared" si="40"/>
        <v>0</v>
      </c>
      <c r="V87" s="4042">
        <f t="shared" si="40"/>
        <v>33848</v>
      </c>
    </row>
    <row r="88" spans="1:22" s="4012" customFormat="1" ht="24.75" customHeight="1">
      <c r="A88" s="4000">
        <v>1</v>
      </c>
      <c r="B88" s="4047" t="s">
        <v>2981</v>
      </c>
      <c r="C88" s="4060" t="s">
        <v>2982</v>
      </c>
      <c r="D88" s="4060" t="s">
        <v>2983</v>
      </c>
      <c r="E88" s="4060" t="s">
        <v>2887</v>
      </c>
      <c r="F88" s="4060" t="s">
        <v>2984</v>
      </c>
      <c r="G88" s="4070">
        <v>21309</v>
      </c>
      <c r="H88" s="4071"/>
      <c r="I88" s="4072"/>
      <c r="J88" s="4070">
        <v>15601</v>
      </c>
      <c r="K88" s="4071">
        <f>N88</f>
        <v>15300</v>
      </c>
      <c r="L88" s="4072"/>
      <c r="M88" s="4072"/>
      <c r="N88" s="4046">
        <v>15300</v>
      </c>
      <c r="O88" s="4070">
        <f>R88</f>
        <v>15300</v>
      </c>
      <c r="P88" s="4072"/>
      <c r="Q88" s="4072"/>
      <c r="R88" s="4070">
        <v>15300</v>
      </c>
      <c r="S88" s="4003">
        <f>V88</f>
        <v>301</v>
      </c>
      <c r="T88" s="4072"/>
      <c r="U88" s="4072"/>
      <c r="V88" s="4070">
        <v>301</v>
      </c>
    </row>
    <row r="89" spans="1:22" s="4012" customFormat="1" ht="24.75" customHeight="1">
      <c r="A89" s="4000">
        <v>2</v>
      </c>
      <c r="B89" s="4047" t="s">
        <v>2985</v>
      </c>
      <c r="C89" s="4060" t="s">
        <v>2982</v>
      </c>
      <c r="D89" s="4060" t="s">
        <v>2986</v>
      </c>
      <c r="E89" s="4060" t="s">
        <v>2887</v>
      </c>
      <c r="F89" s="4060" t="s">
        <v>2987</v>
      </c>
      <c r="G89" s="4070">
        <v>23502</v>
      </c>
      <c r="H89" s="4071"/>
      <c r="I89" s="4072"/>
      <c r="J89" s="4070">
        <v>18590.483</v>
      </c>
      <c r="K89" s="4071">
        <f t="shared" ref="K89:K91" si="41">N89</f>
        <v>15300</v>
      </c>
      <c r="L89" s="4072"/>
      <c r="M89" s="4072"/>
      <c r="N89" s="4046">
        <v>15300</v>
      </c>
      <c r="O89" s="4070">
        <f t="shared" ref="O89:O91" si="42">R89</f>
        <v>15300</v>
      </c>
      <c r="P89" s="4072"/>
      <c r="Q89" s="4072"/>
      <c r="R89" s="4070">
        <v>15300</v>
      </c>
      <c r="S89" s="4003">
        <f t="shared" ref="S89:S91" si="43">V89</f>
        <v>1350</v>
      </c>
      <c r="T89" s="4072"/>
      <c r="U89" s="4072"/>
      <c r="V89" s="4070">
        <v>1350</v>
      </c>
    </row>
    <row r="90" spans="1:22" s="4012" customFormat="1" ht="24.75" customHeight="1">
      <c r="A90" s="4000">
        <v>3</v>
      </c>
      <c r="B90" s="4047" t="s">
        <v>2988</v>
      </c>
      <c r="C90" s="4060" t="s">
        <v>2982</v>
      </c>
      <c r="D90" s="4060" t="s">
        <v>2989</v>
      </c>
      <c r="E90" s="4060" t="s">
        <v>2887</v>
      </c>
      <c r="F90" s="4060" t="s">
        <v>2990</v>
      </c>
      <c r="G90" s="4070">
        <v>26327</v>
      </c>
      <c r="H90" s="4071"/>
      <c r="I90" s="4072"/>
      <c r="J90" s="4070">
        <v>20600</v>
      </c>
      <c r="K90" s="4071">
        <f t="shared" si="41"/>
        <v>19391</v>
      </c>
      <c r="L90" s="4072"/>
      <c r="M90" s="4072"/>
      <c r="N90" s="4046">
        <v>19391</v>
      </c>
      <c r="O90" s="4070">
        <f t="shared" si="42"/>
        <v>19391</v>
      </c>
      <c r="P90" s="4072"/>
      <c r="Q90" s="4072"/>
      <c r="R90" s="4070">
        <v>19391</v>
      </c>
      <c r="S90" s="4003">
        <f t="shared" si="43"/>
        <v>1209</v>
      </c>
      <c r="T90" s="4072"/>
      <c r="U90" s="4072"/>
      <c r="V90" s="4070">
        <v>1209</v>
      </c>
    </row>
    <row r="91" spans="1:22" s="4012" customFormat="1" ht="24.75" customHeight="1">
      <c r="A91" s="4000">
        <v>4</v>
      </c>
      <c r="B91" s="4047" t="s">
        <v>2991</v>
      </c>
      <c r="C91" s="4060" t="s">
        <v>2982</v>
      </c>
      <c r="D91" s="4060" t="s">
        <v>2992</v>
      </c>
      <c r="E91" s="4060" t="s">
        <v>2887</v>
      </c>
      <c r="F91" s="4060" t="s">
        <v>2993</v>
      </c>
      <c r="G91" s="4070">
        <v>38227</v>
      </c>
      <c r="H91" s="4071"/>
      <c r="I91" s="4071"/>
      <c r="J91" s="4070">
        <v>30730</v>
      </c>
      <c r="K91" s="4071">
        <f t="shared" si="41"/>
        <v>18000</v>
      </c>
      <c r="L91" s="4071"/>
      <c r="M91" s="4071"/>
      <c r="N91" s="4046">
        <v>18000</v>
      </c>
      <c r="O91" s="4070">
        <f t="shared" si="42"/>
        <v>18000</v>
      </c>
      <c r="P91" s="4071"/>
      <c r="Q91" s="4071"/>
      <c r="R91" s="4070">
        <v>18000</v>
      </c>
      <c r="S91" s="4003">
        <f t="shared" si="43"/>
        <v>12488</v>
      </c>
      <c r="T91" s="4071"/>
      <c r="U91" s="4071"/>
      <c r="V91" s="4070">
        <v>12488</v>
      </c>
    </row>
    <row r="92" spans="1:22" s="4012" customFormat="1" ht="24.75" customHeight="1">
      <c r="A92" s="4000">
        <v>5</v>
      </c>
      <c r="B92" s="4047" t="s">
        <v>2994</v>
      </c>
      <c r="C92" s="4060" t="s">
        <v>2982</v>
      </c>
      <c r="D92" s="4060" t="s">
        <v>2995</v>
      </c>
      <c r="E92" s="4060" t="s">
        <v>2892</v>
      </c>
      <c r="F92" s="4060" t="s">
        <v>2996</v>
      </c>
      <c r="G92" s="4070">
        <v>14763</v>
      </c>
      <c r="H92" s="4071"/>
      <c r="I92" s="4071"/>
      <c r="J92" s="4070">
        <v>13000</v>
      </c>
      <c r="K92" s="4071"/>
      <c r="L92" s="4071"/>
      <c r="M92" s="4071"/>
      <c r="N92" s="4003"/>
      <c r="O92" s="4071"/>
      <c r="P92" s="4071"/>
      <c r="Q92" s="4071"/>
      <c r="R92" s="4071"/>
      <c r="S92" s="4003">
        <f>V92</f>
        <v>7000</v>
      </c>
      <c r="T92" s="4071"/>
      <c r="U92" s="4071"/>
      <c r="V92" s="4070">
        <v>7000</v>
      </c>
    </row>
    <row r="93" spans="1:22" s="4012" customFormat="1" ht="24.75" customHeight="1">
      <c r="A93" s="4000">
        <v>6</v>
      </c>
      <c r="B93" s="4047" t="s">
        <v>2997</v>
      </c>
      <c r="C93" s="4060" t="s">
        <v>2982</v>
      </c>
      <c r="D93" s="4060" t="s">
        <v>2998</v>
      </c>
      <c r="E93" s="4060" t="s">
        <v>2892</v>
      </c>
      <c r="F93" s="4060" t="s">
        <v>2999</v>
      </c>
      <c r="G93" s="4070">
        <v>25996</v>
      </c>
      <c r="H93" s="4071"/>
      <c r="I93" s="4071"/>
      <c r="J93" s="4070">
        <v>23000</v>
      </c>
      <c r="K93" s="4071"/>
      <c r="L93" s="4071"/>
      <c r="M93" s="4071"/>
      <c r="N93" s="4003"/>
      <c r="O93" s="4071"/>
      <c r="P93" s="4071"/>
      <c r="Q93" s="4071"/>
      <c r="R93" s="4071"/>
      <c r="S93" s="4003">
        <f>V93</f>
        <v>11500</v>
      </c>
      <c r="T93" s="4071"/>
      <c r="U93" s="4071"/>
      <c r="V93" s="4070">
        <v>11500</v>
      </c>
    </row>
    <row r="94" spans="1:22" s="1577" customFormat="1">
      <c r="A94" s="4022" t="s">
        <v>151</v>
      </c>
      <c r="B94" s="4023" t="s">
        <v>2850</v>
      </c>
      <c r="C94" s="4048"/>
      <c r="D94" s="4048"/>
      <c r="E94" s="4048"/>
      <c r="F94" s="4048"/>
      <c r="G94" s="4040">
        <f t="shared" ref="G94:V95" si="44">G95</f>
        <v>204797</v>
      </c>
      <c r="H94" s="4040">
        <f t="shared" si="44"/>
        <v>0</v>
      </c>
      <c r="I94" s="4040">
        <f t="shared" si="44"/>
        <v>0</v>
      </c>
      <c r="J94" s="4040">
        <f t="shared" si="44"/>
        <v>153400</v>
      </c>
      <c r="K94" s="4040">
        <f t="shared" si="44"/>
        <v>137212</v>
      </c>
      <c r="L94" s="4040">
        <f t="shared" si="44"/>
        <v>0</v>
      </c>
      <c r="M94" s="4040">
        <f t="shared" si="44"/>
        <v>0</v>
      </c>
      <c r="N94" s="4040">
        <f t="shared" si="44"/>
        <v>137212</v>
      </c>
      <c r="O94" s="4040">
        <f t="shared" si="44"/>
        <v>117400</v>
      </c>
      <c r="P94" s="4040">
        <f t="shared" si="44"/>
        <v>0</v>
      </c>
      <c r="Q94" s="4040">
        <f t="shared" si="44"/>
        <v>0</v>
      </c>
      <c r="R94" s="4040">
        <f t="shared" si="44"/>
        <v>117400</v>
      </c>
      <c r="S94" s="4040">
        <f t="shared" si="44"/>
        <v>36000</v>
      </c>
      <c r="T94" s="4040">
        <f t="shared" si="44"/>
        <v>0</v>
      </c>
      <c r="U94" s="4040">
        <f t="shared" si="44"/>
        <v>0</v>
      </c>
      <c r="V94" s="4040">
        <f>V95</f>
        <v>36000</v>
      </c>
    </row>
    <row r="95" spans="1:22" s="248" customFormat="1">
      <c r="A95" s="4022">
        <v>1</v>
      </c>
      <c r="B95" s="4023" t="s">
        <v>3122</v>
      </c>
      <c r="C95" s="4022"/>
      <c r="D95" s="4022"/>
      <c r="E95" s="4022"/>
      <c r="F95" s="4022"/>
      <c r="G95" s="4040">
        <f t="shared" si="44"/>
        <v>204797</v>
      </c>
      <c r="H95" s="4040">
        <f t="shared" si="44"/>
        <v>0</v>
      </c>
      <c r="I95" s="4040">
        <f t="shared" si="44"/>
        <v>0</v>
      </c>
      <c r="J95" s="4040">
        <f t="shared" si="44"/>
        <v>153400</v>
      </c>
      <c r="K95" s="4040">
        <f t="shared" si="44"/>
        <v>137212</v>
      </c>
      <c r="L95" s="4040">
        <f t="shared" si="44"/>
        <v>0</v>
      </c>
      <c r="M95" s="4040">
        <f t="shared" si="44"/>
        <v>0</v>
      </c>
      <c r="N95" s="4040">
        <f t="shared" si="44"/>
        <v>137212</v>
      </c>
      <c r="O95" s="4040">
        <f t="shared" si="44"/>
        <v>117400</v>
      </c>
      <c r="P95" s="4040">
        <f t="shared" si="44"/>
        <v>0</v>
      </c>
      <c r="Q95" s="4040">
        <f t="shared" si="44"/>
        <v>0</v>
      </c>
      <c r="R95" s="4040">
        <f t="shared" si="44"/>
        <v>117400</v>
      </c>
      <c r="S95" s="4040">
        <f t="shared" si="44"/>
        <v>36000</v>
      </c>
      <c r="T95" s="4040">
        <f t="shared" si="44"/>
        <v>0</v>
      </c>
      <c r="U95" s="4040">
        <f t="shared" si="44"/>
        <v>0</v>
      </c>
      <c r="V95" s="4040">
        <f t="shared" si="44"/>
        <v>36000</v>
      </c>
    </row>
    <row r="96" spans="1:22" ht="31.2">
      <c r="A96" s="4022" t="s">
        <v>34</v>
      </c>
      <c r="B96" s="4041" t="s">
        <v>2871</v>
      </c>
      <c r="C96" s="4022"/>
      <c r="D96" s="4022"/>
      <c r="E96" s="4022"/>
      <c r="F96" s="4022"/>
      <c r="G96" s="4042">
        <f>SUM(G97:G104)</f>
        <v>204797</v>
      </c>
      <c r="H96" s="4042">
        <f t="shared" ref="H96:V96" si="45">SUM(H97:H104)</f>
        <v>0</v>
      </c>
      <c r="I96" s="4042">
        <f t="shared" si="45"/>
        <v>0</v>
      </c>
      <c r="J96" s="4042">
        <f t="shared" si="45"/>
        <v>153400</v>
      </c>
      <c r="K96" s="4042">
        <f t="shared" si="45"/>
        <v>137212</v>
      </c>
      <c r="L96" s="4042">
        <f t="shared" si="45"/>
        <v>0</v>
      </c>
      <c r="M96" s="4042">
        <f t="shared" si="45"/>
        <v>0</v>
      </c>
      <c r="N96" s="4042">
        <f t="shared" si="45"/>
        <v>137212</v>
      </c>
      <c r="O96" s="4042">
        <f t="shared" si="45"/>
        <v>117400</v>
      </c>
      <c r="P96" s="4042">
        <f t="shared" si="45"/>
        <v>0</v>
      </c>
      <c r="Q96" s="4042">
        <f t="shared" si="45"/>
        <v>0</v>
      </c>
      <c r="R96" s="4042">
        <f t="shared" si="45"/>
        <v>117400</v>
      </c>
      <c r="S96" s="4042">
        <f t="shared" si="45"/>
        <v>36000</v>
      </c>
      <c r="T96" s="4042">
        <f t="shared" si="45"/>
        <v>0</v>
      </c>
      <c r="U96" s="4042">
        <f t="shared" si="45"/>
        <v>0</v>
      </c>
      <c r="V96" s="4042">
        <f t="shared" si="45"/>
        <v>36000</v>
      </c>
    </row>
    <row r="97" spans="1:22" s="4015" customFormat="1" ht="25.5" customHeight="1">
      <c r="A97" s="4049">
        <v>1</v>
      </c>
      <c r="B97" s="4073" t="s">
        <v>3000</v>
      </c>
      <c r="C97" s="4000" t="s">
        <v>3001</v>
      </c>
      <c r="D97" s="4000" t="s">
        <v>3002</v>
      </c>
      <c r="E97" s="4074" t="s">
        <v>2887</v>
      </c>
      <c r="F97" s="4074" t="s">
        <v>3003</v>
      </c>
      <c r="G97" s="4075">
        <v>27680</v>
      </c>
      <c r="H97" s="4075"/>
      <c r="I97" s="4075"/>
      <c r="J97" s="4075">
        <v>20800</v>
      </c>
      <c r="K97" s="4075">
        <f>N97</f>
        <v>19530</v>
      </c>
      <c r="L97" s="4075"/>
      <c r="M97" s="4075"/>
      <c r="N97" s="4075">
        <v>19530</v>
      </c>
      <c r="O97" s="4075">
        <v>19300</v>
      </c>
      <c r="P97" s="4075"/>
      <c r="Q97" s="4075"/>
      <c r="R97" s="4075">
        <v>19300</v>
      </c>
      <c r="S97" s="4075">
        <v>1500</v>
      </c>
      <c r="T97" s="4075"/>
      <c r="U97" s="4075"/>
      <c r="V97" s="4075">
        <v>1500</v>
      </c>
    </row>
    <row r="98" spans="1:22" s="4015" customFormat="1" ht="25.5" customHeight="1">
      <c r="A98" s="4049">
        <v>2</v>
      </c>
      <c r="B98" s="4073" t="s">
        <v>3004</v>
      </c>
      <c r="C98" s="4000" t="s">
        <v>3005</v>
      </c>
      <c r="D98" s="4000" t="s">
        <v>3006</v>
      </c>
      <c r="E98" s="4074" t="s">
        <v>2887</v>
      </c>
      <c r="F98" s="4074" t="s">
        <v>3007</v>
      </c>
      <c r="G98" s="4075">
        <v>24306</v>
      </c>
      <c r="H98" s="4075"/>
      <c r="I98" s="4075"/>
      <c r="J98" s="4075">
        <v>20400</v>
      </c>
      <c r="K98" s="4075">
        <f t="shared" ref="K98:K104" si="46">N98</f>
        <v>19817</v>
      </c>
      <c r="L98" s="4075"/>
      <c r="M98" s="4075"/>
      <c r="N98" s="4075">
        <v>19817</v>
      </c>
      <c r="O98" s="4075">
        <v>19000</v>
      </c>
      <c r="P98" s="4075"/>
      <c r="Q98" s="4075"/>
      <c r="R98" s="4075">
        <v>19000</v>
      </c>
      <c r="S98" s="4075">
        <v>1400</v>
      </c>
      <c r="T98" s="4075"/>
      <c r="U98" s="4075"/>
      <c r="V98" s="4075">
        <v>1400</v>
      </c>
    </row>
    <row r="99" spans="1:22" s="4015" customFormat="1" ht="26.25" customHeight="1">
      <c r="A99" s="4049">
        <v>3</v>
      </c>
      <c r="B99" s="4076" t="s">
        <v>3008</v>
      </c>
      <c r="C99" s="4000" t="s">
        <v>3001</v>
      </c>
      <c r="D99" s="4000" t="s">
        <v>3009</v>
      </c>
      <c r="E99" s="4074" t="s">
        <v>2887</v>
      </c>
      <c r="F99" s="4074" t="s">
        <v>3010</v>
      </c>
      <c r="G99" s="4075">
        <v>28906</v>
      </c>
      <c r="H99" s="4075"/>
      <c r="I99" s="4075"/>
      <c r="J99" s="4075">
        <v>20500</v>
      </c>
      <c r="K99" s="4075">
        <f t="shared" si="46"/>
        <v>19061</v>
      </c>
      <c r="L99" s="4075"/>
      <c r="M99" s="4075"/>
      <c r="N99" s="4075">
        <v>19061</v>
      </c>
      <c r="O99" s="4075">
        <v>18500</v>
      </c>
      <c r="P99" s="4075"/>
      <c r="Q99" s="4075"/>
      <c r="R99" s="4075">
        <v>18500</v>
      </c>
      <c r="S99" s="4075">
        <v>2000</v>
      </c>
      <c r="T99" s="4075"/>
      <c r="U99" s="4075"/>
      <c r="V99" s="4075">
        <v>2000</v>
      </c>
    </row>
    <row r="100" spans="1:22" s="4015" customFormat="1" ht="26.25" customHeight="1">
      <c r="A100" s="4049">
        <v>4</v>
      </c>
      <c r="B100" s="4076" t="s">
        <v>3011</v>
      </c>
      <c r="C100" s="4000" t="s">
        <v>3012</v>
      </c>
      <c r="D100" s="4000" t="s">
        <v>3013</v>
      </c>
      <c r="E100" s="4077" t="s">
        <v>2892</v>
      </c>
      <c r="F100" s="4077" t="s">
        <v>3014</v>
      </c>
      <c r="G100" s="4075">
        <v>25926</v>
      </c>
      <c r="H100" s="4075"/>
      <c r="I100" s="4075"/>
      <c r="J100" s="4075">
        <v>20200</v>
      </c>
      <c r="K100" s="4075">
        <f t="shared" si="46"/>
        <v>19404</v>
      </c>
      <c r="L100" s="4075"/>
      <c r="M100" s="4075"/>
      <c r="N100" s="4075">
        <v>19404</v>
      </c>
      <c r="O100" s="4075">
        <v>10900</v>
      </c>
      <c r="P100" s="4075"/>
      <c r="Q100" s="4075"/>
      <c r="R100" s="4075">
        <v>10900</v>
      </c>
      <c r="S100" s="4075">
        <v>9300</v>
      </c>
      <c r="T100" s="4075"/>
      <c r="U100" s="4075"/>
      <c r="V100" s="4075">
        <v>9300</v>
      </c>
    </row>
    <row r="101" spans="1:22" s="4015" customFormat="1" ht="26.25" customHeight="1">
      <c r="A101" s="4049">
        <v>5</v>
      </c>
      <c r="B101" s="4076" t="s">
        <v>3015</v>
      </c>
      <c r="C101" s="4000" t="s">
        <v>3016</v>
      </c>
      <c r="D101" s="4000" t="s">
        <v>3017</v>
      </c>
      <c r="E101" s="4074" t="s">
        <v>2887</v>
      </c>
      <c r="F101" s="4074" t="s">
        <v>3018</v>
      </c>
      <c r="G101" s="4075">
        <v>33937</v>
      </c>
      <c r="H101" s="4075"/>
      <c r="I101" s="4075"/>
      <c r="J101" s="4075">
        <v>28000</v>
      </c>
      <c r="K101" s="4075">
        <f t="shared" si="46"/>
        <v>26247</v>
      </c>
      <c r="L101" s="4075"/>
      <c r="M101" s="4075"/>
      <c r="N101" s="4075">
        <v>26247</v>
      </c>
      <c r="O101" s="4075">
        <v>24000</v>
      </c>
      <c r="P101" s="4075"/>
      <c r="Q101" s="4075"/>
      <c r="R101" s="4075">
        <v>24000</v>
      </c>
      <c r="S101" s="4075">
        <v>4000</v>
      </c>
      <c r="T101" s="4075"/>
      <c r="U101" s="4075"/>
      <c r="V101" s="4075">
        <v>4000</v>
      </c>
    </row>
    <row r="102" spans="1:22" s="4015" customFormat="1" ht="33" customHeight="1">
      <c r="A102" s="4049">
        <v>6</v>
      </c>
      <c r="B102" s="4076" t="s">
        <v>3019</v>
      </c>
      <c r="C102" s="4000" t="s">
        <v>3020</v>
      </c>
      <c r="D102" s="4000" t="s">
        <v>3021</v>
      </c>
      <c r="E102" s="4077" t="s">
        <v>3022</v>
      </c>
      <c r="F102" s="4077" t="s">
        <v>3023</v>
      </c>
      <c r="G102" s="4078">
        <v>9776</v>
      </c>
      <c r="H102" s="4075"/>
      <c r="I102" s="4075"/>
      <c r="J102" s="4075">
        <v>8200</v>
      </c>
      <c r="K102" s="4075">
        <f t="shared" si="46"/>
        <v>7525</v>
      </c>
      <c r="L102" s="4075"/>
      <c r="M102" s="4075"/>
      <c r="N102" s="4075">
        <v>7525</v>
      </c>
      <c r="O102" s="4075">
        <v>5400</v>
      </c>
      <c r="P102" s="4075"/>
      <c r="Q102" s="4075"/>
      <c r="R102" s="4075">
        <v>5400</v>
      </c>
      <c r="S102" s="4075">
        <v>2800</v>
      </c>
      <c r="T102" s="4075"/>
      <c r="U102" s="4075"/>
      <c r="V102" s="4075">
        <v>2800</v>
      </c>
    </row>
    <row r="103" spans="1:22" s="4015" customFormat="1" ht="33" customHeight="1">
      <c r="A103" s="4049">
        <v>7</v>
      </c>
      <c r="B103" s="4076" t="s">
        <v>3024</v>
      </c>
      <c r="C103" s="4000" t="s">
        <v>3020</v>
      </c>
      <c r="D103" s="4000" t="s">
        <v>3025</v>
      </c>
      <c r="E103" s="4077" t="s">
        <v>3022</v>
      </c>
      <c r="F103" s="4077" t="s">
        <v>3026</v>
      </c>
      <c r="G103" s="4078">
        <v>12375</v>
      </c>
      <c r="H103" s="4075"/>
      <c r="I103" s="4075"/>
      <c r="J103" s="4075">
        <v>8700</v>
      </c>
      <c r="K103" s="4075">
        <f t="shared" si="46"/>
        <v>7557</v>
      </c>
      <c r="L103" s="4075"/>
      <c r="M103" s="4075"/>
      <c r="N103" s="4075">
        <v>7557</v>
      </c>
      <c r="O103" s="4075">
        <v>4300</v>
      </c>
      <c r="P103" s="4075"/>
      <c r="Q103" s="4075"/>
      <c r="R103" s="4075">
        <v>4300</v>
      </c>
      <c r="S103" s="4075">
        <v>4400</v>
      </c>
      <c r="T103" s="4075"/>
      <c r="U103" s="4075"/>
      <c r="V103" s="4075">
        <v>4400</v>
      </c>
    </row>
    <row r="104" spans="1:22" s="4015" customFormat="1" ht="33" customHeight="1">
      <c r="A104" s="4049">
        <v>8</v>
      </c>
      <c r="B104" s="4076" t="s">
        <v>3027</v>
      </c>
      <c r="C104" s="4000" t="s">
        <v>3005</v>
      </c>
      <c r="D104" s="4000" t="s">
        <v>3028</v>
      </c>
      <c r="E104" s="4077" t="s">
        <v>3022</v>
      </c>
      <c r="F104" s="4077" t="s">
        <v>3029</v>
      </c>
      <c r="G104" s="4078">
        <v>41891</v>
      </c>
      <c r="H104" s="4075"/>
      <c r="I104" s="4075"/>
      <c r="J104" s="4075">
        <v>26600</v>
      </c>
      <c r="K104" s="4075">
        <f t="shared" si="46"/>
        <v>18071</v>
      </c>
      <c r="L104" s="4075"/>
      <c r="M104" s="4075"/>
      <c r="N104" s="4075">
        <v>18071</v>
      </c>
      <c r="O104" s="4075">
        <v>16000</v>
      </c>
      <c r="P104" s="4075"/>
      <c r="Q104" s="4075"/>
      <c r="R104" s="4075">
        <v>16000</v>
      </c>
      <c r="S104" s="4075">
        <v>10600</v>
      </c>
      <c r="T104" s="4075"/>
      <c r="U104" s="4075"/>
      <c r="V104" s="4075">
        <v>10600</v>
      </c>
    </row>
    <row r="105" spans="1:22" s="1577" customFormat="1">
      <c r="A105" s="4022" t="s">
        <v>229</v>
      </c>
      <c r="B105" s="4023" t="s">
        <v>2851</v>
      </c>
      <c r="C105" s="4048"/>
      <c r="D105" s="4048"/>
      <c r="E105" s="4048"/>
      <c r="F105" s="4048"/>
      <c r="G105" s="4040">
        <f t="shared" ref="G105:V106" si="47">G106</f>
        <v>379142</v>
      </c>
      <c r="H105" s="4040">
        <f t="shared" si="47"/>
        <v>0</v>
      </c>
      <c r="I105" s="4040">
        <f t="shared" si="47"/>
        <v>0</v>
      </c>
      <c r="J105" s="4040">
        <f t="shared" si="47"/>
        <v>379142</v>
      </c>
      <c r="K105" s="4040">
        <f t="shared" si="47"/>
        <v>105295</v>
      </c>
      <c r="L105" s="4040">
        <f t="shared" si="47"/>
        <v>0</v>
      </c>
      <c r="M105" s="4040">
        <f t="shared" si="47"/>
        <v>0</v>
      </c>
      <c r="N105" s="4040">
        <f t="shared" si="47"/>
        <v>105295</v>
      </c>
      <c r="O105" s="4040">
        <f t="shared" si="47"/>
        <v>117856</v>
      </c>
      <c r="P105" s="4040">
        <f t="shared" si="47"/>
        <v>0</v>
      </c>
      <c r="Q105" s="4040">
        <f t="shared" si="47"/>
        <v>0</v>
      </c>
      <c r="R105" s="4040">
        <f t="shared" si="47"/>
        <v>117856</v>
      </c>
      <c r="S105" s="4040">
        <f t="shared" si="47"/>
        <v>72274</v>
      </c>
      <c r="T105" s="4040">
        <f t="shared" si="47"/>
        <v>0</v>
      </c>
      <c r="U105" s="4040">
        <f t="shared" si="47"/>
        <v>0</v>
      </c>
      <c r="V105" s="4040">
        <f>V106</f>
        <v>72274</v>
      </c>
    </row>
    <row r="106" spans="1:22" s="248" customFormat="1">
      <c r="A106" s="4022">
        <v>1</v>
      </c>
      <c r="B106" s="4023" t="s">
        <v>3122</v>
      </c>
      <c r="C106" s="4022"/>
      <c r="D106" s="4022"/>
      <c r="E106" s="4022"/>
      <c r="F106" s="4022"/>
      <c r="G106" s="4040">
        <f t="shared" si="47"/>
        <v>379142</v>
      </c>
      <c r="H106" s="4040">
        <f t="shared" si="47"/>
        <v>0</v>
      </c>
      <c r="I106" s="4040">
        <f t="shared" si="47"/>
        <v>0</v>
      </c>
      <c r="J106" s="4040">
        <f t="shared" si="47"/>
        <v>379142</v>
      </c>
      <c r="K106" s="4040">
        <f t="shared" si="47"/>
        <v>105295</v>
      </c>
      <c r="L106" s="4040">
        <f t="shared" si="47"/>
        <v>0</v>
      </c>
      <c r="M106" s="4040">
        <f t="shared" si="47"/>
        <v>0</v>
      </c>
      <c r="N106" s="4040">
        <f t="shared" si="47"/>
        <v>105295</v>
      </c>
      <c r="O106" s="4040">
        <f t="shared" si="47"/>
        <v>117856</v>
      </c>
      <c r="P106" s="4040">
        <f t="shared" si="47"/>
        <v>0</v>
      </c>
      <c r="Q106" s="4040">
        <f t="shared" si="47"/>
        <v>0</v>
      </c>
      <c r="R106" s="4040">
        <f t="shared" si="47"/>
        <v>117856</v>
      </c>
      <c r="S106" s="4040">
        <f t="shared" si="47"/>
        <v>72274</v>
      </c>
      <c r="T106" s="4040">
        <f t="shared" si="47"/>
        <v>0</v>
      </c>
      <c r="U106" s="4040">
        <f t="shared" si="47"/>
        <v>0</v>
      </c>
      <c r="V106" s="4040">
        <f t="shared" si="47"/>
        <v>72274</v>
      </c>
    </row>
    <row r="107" spans="1:22" ht="31.2">
      <c r="A107" s="4022" t="s">
        <v>34</v>
      </c>
      <c r="B107" s="4041" t="s">
        <v>2871</v>
      </c>
      <c r="C107" s="4022"/>
      <c r="D107" s="4022"/>
      <c r="E107" s="4022"/>
      <c r="F107" s="4022"/>
      <c r="G107" s="4042">
        <f>SUM(G108:G118)</f>
        <v>379142</v>
      </c>
      <c r="H107" s="4042">
        <f t="shared" ref="H107:V107" si="48">SUM(H108:H118)</f>
        <v>0</v>
      </c>
      <c r="I107" s="4042">
        <f t="shared" si="48"/>
        <v>0</v>
      </c>
      <c r="J107" s="4042">
        <f t="shared" si="48"/>
        <v>379142</v>
      </c>
      <c r="K107" s="4042">
        <f t="shared" si="48"/>
        <v>105295</v>
      </c>
      <c r="L107" s="4042">
        <f t="shared" si="48"/>
        <v>0</v>
      </c>
      <c r="M107" s="4042">
        <f t="shared" si="48"/>
        <v>0</v>
      </c>
      <c r="N107" s="4042">
        <f t="shared" si="48"/>
        <v>105295</v>
      </c>
      <c r="O107" s="4042">
        <f t="shared" si="48"/>
        <v>117856</v>
      </c>
      <c r="P107" s="4042">
        <f t="shared" si="48"/>
        <v>0</v>
      </c>
      <c r="Q107" s="4042">
        <f t="shared" si="48"/>
        <v>0</v>
      </c>
      <c r="R107" s="4042">
        <f t="shared" si="48"/>
        <v>117856</v>
      </c>
      <c r="S107" s="4042">
        <f t="shared" si="48"/>
        <v>72274</v>
      </c>
      <c r="T107" s="4042">
        <f t="shared" si="48"/>
        <v>0</v>
      </c>
      <c r="U107" s="4042">
        <f t="shared" si="48"/>
        <v>0</v>
      </c>
      <c r="V107" s="4042">
        <f t="shared" si="48"/>
        <v>72274</v>
      </c>
    </row>
    <row r="108" spans="1:22" s="4085" customFormat="1" ht="31.5" customHeight="1">
      <c r="A108" s="4000">
        <v>1</v>
      </c>
      <c r="B108" s="4079" t="s">
        <v>3030</v>
      </c>
      <c r="C108" s="4080" t="s">
        <v>3031</v>
      </c>
      <c r="D108" s="4081" t="s">
        <v>3032</v>
      </c>
      <c r="E108" s="4080" t="s">
        <v>2887</v>
      </c>
      <c r="F108" s="4082" t="s">
        <v>3033</v>
      </c>
      <c r="G108" s="4083">
        <v>21912</v>
      </c>
      <c r="H108" s="4084"/>
      <c r="I108" s="4084"/>
      <c r="J108" s="4083">
        <f>G108</f>
        <v>21912</v>
      </c>
      <c r="K108" s="4083">
        <f>SUM(L108:N108)</f>
        <v>6500</v>
      </c>
      <c r="L108" s="4084"/>
      <c r="M108" s="4084"/>
      <c r="N108" s="4003">
        <v>6500</v>
      </c>
      <c r="O108" s="4083">
        <f>SUM(P108:R108)</f>
        <v>6500</v>
      </c>
      <c r="P108" s="4084"/>
      <c r="Q108" s="4084"/>
      <c r="R108" s="4083">
        <v>6500</v>
      </c>
      <c r="S108" s="4003">
        <f>SUM(T108:V108)</f>
        <v>8500</v>
      </c>
      <c r="T108" s="4084"/>
      <c r="U108" s="4084"/>
      <c r="V108" s="4083">
        <v>8500</v>
      </c>
    </row>
    <row r="109" spans="1:22" s="4085" customFormat="1" ht="31.5" customHeight="1">
      <c r="A109" s="4000">
        <v>2</v>
      </c>
      <c r="B109" s="4079" t="s">
        <v>3034</v>
      </c>
      <c r="C109" s="4080" t="s">
        <v>3031</v>
      </c>
      <c r="D109" s="4081" t="s">
        <v>3035</v>
      </c>
      <c r="E109" s="4080" t="s">
        <v>2887</v>
      </c>
      <c r="F109" s="4082" t="s">
        <v>3036</v>
      </c>
      <c r="G109" s="4083">
        <v>21875</v>
      </c>
      <c r="H109" s="4084"/>
      <c r="I109" s="4084"/>
      <c r="J109" s="4083">
        <f t="shared" ref="J109:J118" si="49">G109</f>
        <v>21875</v>
      </c>
      <c r="K109" s="4083">
        <f t="shared" ref="K109:K115" si="50">SUM(L109:N109)</f>
        <v>10400</v>
      </c>
      <c r="L109" s="4084"/>
      <c r="M109" s="4084"/>
      <c r="N109" s="4003">
        <v>10400</v>
      </c>
      <c r="O109" s="4083">
        <f t="shared" ref="O109:O118" si="51">SUM(P109:R109)</f>
        <v>10400</v>
      </c>
      <c r="P109" s="4084"/>
      <c r="Q109" s="4084"/>
      <c r="R109" s="4083">
        <v>10400</v>
      </c>
      <c r="S109" s="4003">
        <f t="shared" ref="S109:S118" si="52">SUM(T109:V109)</f>
        <v>7000</v>
      </c>
      <c r="T109" s="4084"/>
      <c r="U109" s="4084"/>
      <c r="V109" s="4083">
        <v>7000</v>
      </c>
    </row>
    <row r="110" spans="1:22" s="4085" customFormat="1" ht="31.5" customHeight="1">
      <c r="A110" s="4000">
        <v>3</v>
      </c>
      <c r="B110" s="4079" t="s">
        <v>3037</v>
      </c>
      <c r="C110" s="4080" t="s">
        <v>3031</v>
      </c>
      <c r="D110" s="4081" t="s">
        <v>3038</v>
      </c>
      <c r="E110" s="4080" t="s">
        <v>3039</v>
      </c>
      <c r="F110" s="4082" t="s">
        <v>3040</v>
      </c>
      <c r="G110" s="4083">
        <v>41975</v>
      </c>
      <c r="H110" s="4084"/>
      <c r="I110" s="4084"/>
      <c r="J110" s="4083">
        <f t="shared" si="49"/>
        <v>41975</v>
      </c>
      <c r="K110" s="4083">
        <f t="shared" si="50"/>
        <v>27597</v>
      </c>
      <c r="L110" s="4084"/>
      <c r="M110" s="4084"/>
      <c r="N110" s="4003">
        <v>27597</v>
      </c>
      <c r="O110" s="4083">
        <f t="shared" si="51"/>
        <v>27597</v>
      </c>
      <c r="P110" s="4084"/>
      <c r="Q110" s="4084"/>
      <c r="R110" s="4083">
        <v>27597</v>
      </c>
      <c r="S110" s="4003">
        <f t="shared" si="52"/>
        <v>5800</v>
      </c>
      <c r="T110" s="4084"/>
      <c r="U110" s="4084"/>
      <c r="V110" s="4083">
        <v>5800</v>
      </c>
    </row>
    <row r="111" spans="1:22" s="4085" customFormat="1" ht="43.5" customHeight="1">
      <c r="A111" s="4000">
        <v>4</v>
      </c>
      <c r="B111" s="4079" t="s">
        <v>3041</v>
      </c>
      <c r="C111" s="4080" t="s">
        <v>3031</v>
      </c>
      <c r="D111" s="4081" t="s">
        <v>3042</v>
      </c>
      <c r="E111" s="4080" t="s">
        <v>2887</v>
      </c>
      <c r="F111" s="4082" t="s">
        <v>3043</v>
      </c>
      <c r="G111" s="4083">
        <v>26408</v>
      </c>
      <c r="H111" s="4084"/>
      <c r="I111" s="4084"/>
      <c r="J111" s="4083">
        <f t="shared" si="49"/>
        <v>26408</v>
      </c>
      <c r="K111" s="4083">
        <f t="shared" si="50"/>
        <v>13016</v>
      </c>
      <c r="L111" s="4084"/>
      <c r="M111" s="4084"/>
      <c r="N111" s="4003">
        <v>13016</v>
      </c>
      <c r="O111" s="4083">
        <f t="shared" si="51"/>
        <v>13016</v>
      </c>
      <c r="P111" s="4084"/>
      <c r="Q111" s="4084"/>
      <c r="R111" s="4083">
        <v>13016</v>
      </c>
      <c r="S111" s="4003">
        <f t="shared" si="52"/>
        <v>3674</v>
      </c>
      <c r="T111" s="4084"/>
      <c r="U111" s="4084"/>
      <c r="V111" s="4083">
        <v>3674</v>
      </c>
    </row>
    <row r="112" spans="1:22" s="4085" customFormat="1" ht="43.5" customHeight="1">
      <c r="A112" s="4000">
        <v>5</v>
      </c>
      <c r="B112" s="4079" t="s">
        <v>3044</v>
      </c>
      <c r="C112" s="4080" t="s">
        <v>3031</v>
      </c>
      <c r="D112" s="4081" t="s">
        <v>3045</v>
      </c>
      <c r="E112" s="4080" t="s">
        <v>2887</v>
      </c>
      <c r="F112" s="4082" t="s">
        <v>3046</v>
      </c>
      <c r="G112" s="4083">
        <v>20517</v>
      </c>
      <c r="H112" s="4084"/>
      <c r="I112" s="4084"/>
      <c r="J112" s="4083">
        <f t="shared" si="49"/>
        <v>20517</v>
      </c>
      <c r="K112" s="4083">
        <f t="shared" si="50"/>
        <v>9800</v>
      </c>
      <c r="L112" s="4084"/>
      <c r="M112" s="4084"/>
      <c r="N112" s="4003">
        <v>9800</v>
      </c>
      <c r="O112" s="4083">
        <f t="shared" si="51"/>
        <v>9800</v>
      </c>
      <c r="P112" s="4084"/>
      <c r="Q112" s="4084"/>
      <c r="R112" s="4083">
        <v>9800</v>
      </c>
      <c r="S112" s="4003">
        <f t="shared" si="52"/>
        <v>5300</v>
      </c>
      <c r="T112" s="4084"/>
      <c r="U112" s="4084"/>
      <c r="V112" s="4083">
        <v>5300</v>
      </c>
    </row>
    <row r="113" spans="1:22" s="4085" customFormat="1" ht="29.25" customHeight="1">
      <c r="A113" s="4000">
        <v>6</v>
      </c>
      <c r="B113" s="4079" t="s">
        <v>3047</v>
      </c>
      <c r="C113" s="4080" t="s">
        <v>3031</v>
      </c>
      <c r="D113" s="4081" t="s">
        <v>3048</v>
      </c>
      <c r="E113" s="4080" t="s">
        <v>3039</v>
      </c>
      <c r="F113" s="4082" t="s">
        <v>3049</v>
      </c>
      <c r="G113" s="4083">
        <v>37654</v>
      </c>
      <c r="H113" s="4084"/>
      <c r="I113" s="4084"/>
      <c r="J113" s="4083">
        <f t="shared" si="49"/>
        <v>37654</v>
      </c>
      <c r="K113" s="4083">
        <f t="shared" si="50"/>
        <v>13717</v>
      </c>
      <c r="L113" s="4084"/>
      <c r="M113" s="4084"/>
      <c r="N113" s="4003">
        <v>13717</v>
      </c>
      <c r="O113" s="4083">
        <f t="shared" si="51"/>
        <v>20291</v>
      </c>
      <c r="P113" s="4084"/>
      <c r="Q113" s="4084"/>
      <c r="R113" s="4083">
        <v>20291</v>
      </c>
      <c r="S113" s="4003">
        <f t="shared" si="52"/>
        <v>8100</v>
      </c>
      <c r="T113" s="4084"/>
      <c r="U113" s="4084"/>
      <c r="V113" s="4083">
        <v>8100</v>
      </c>
    </row>
    <row r="114" spans="1:22" s="4085" customFormat="1" ht="29.25" customHeight="1">
      <c r="A114" s="4000">
        <v>7</v>
      </c>
      <c r="B114" s="4079" t="s">
        <v>3050</v>
      </c>
      <c r="C114" s="4080" t="s">
        <v>3031</v>
      </c>
      <c r="D114" s="4081" t="s">
        <v>3051</v>
      </c>
      <c r="E114" s="4080" t="s">
        <v>3039</v>
      </c>
      <c r="F114" s="4082" t="s">
        <v>3052</v>
      </c>
      <c r="G114" s="4083">
        <v>35544</v>
      </c>
      <c r="H114" s="4084"/>
      <c r="I114" s="4084"/>
      <c r="J114" s="4083">
        <f t="shared" si="49"/>
        <v>35544</v>
      </c>
      <c r="K114" s="4083">
        <f t="shared" si="50"/>
        <v>14865</v>
      </c>
      <c r="L114" s="4084"/>
      <c r="M114" s="4084"/>
      <c r="N114" s="4003">
        <v>14865</v>
      </c>
      <c r="O114" s="4083">
        <f t="shared" si="51"/>
        <v>20852</v>
      </c>
      <c r="P114" s="4084"/>
      <c r="Q114" s="4084"/>
      <c r="R114" s="4083">
        <v>20852</v>
      </c>
      <c r="S114" s="4003">
        <f t="shared" si="52"/>
        <v>6900</v>
      </c>
      <c r="T114" s="4084"/>
      <c r="U114" s="4084"/>
      <c r="V114" s="4083">
        <v>6900</v>
      </c>
    </row>
    <row r="115" spans="1:22" s="4085" customFormat="1" ht="35.25" customHeight="1">
      <c r="A115" s="4000">
        <v>8</v>
      </c>
      <c r="B115" s="4079" t="s">
        <v>3053</v>
      </c>
      <c r="C115" s="4080" t="s">
        <v>3031</v>
      </c>
      <c r="D115" s="4081" t="s">
        <v>3054</v>
      </c>
      <c r="E115" s="4080" t="s">
        <v>2887</v>
      </c>
      <c r="F115" s="4082" t="s">
        <v>3055</v>
      </c>
      <c r="G115" s="4083">
        <v>24272</v>
      </c>
      <c r="H115" s="4084"/>
      <c r="I115" s="4084"/>
      <c r="J115" s="4083">
        <f t="shared" si="49"/>
        <v>24272</v>
      </c>
      <c r="K115" s="4083">
        <f t="shared" si="50"/>
        <v>9400</v>
      </c>
      <c r="L115" s="4084"/>
      <c r="M115" s="4084"/>
      <c r="N115" s="4003">
        <v>9400</v>
      </c>
      <c r="O115" s="4083">
        <f t="shared" si="51"/>
        <v>9400</v>
      </c>
      <c r="P115" s="4084"/>
      <c r="Q115" s="4084"/>
      <c r="R115" s="4083">
        <v>9400</v>
      </c>
      <c r="S115" s="4003">
        <f t="shared" si="52"/>
        <v>6000</v>
      </c>
      <c r="T115" s="4084"/>
      <c r="U115" s="4084"/>
      <c r="V115" s="4083">
        <v>6000</v>
      </c>
    </row>
    <row r="116" spans="1:22" s="4085" customFormat="1" ht="35.25" customHeight="1">
      <c r="A116" s="4000">
        <v>9</v>
      </c>
      <c r="B116" s="4079" t="s">
        <v>3056</v>
      </c>
      <c r="C116" s="4080" t="s">
        <v>3031</v>
      </c>
      <c r="D116" s="4080" t="s">
        <v>3057</v>
      </c>
      <c r="E116" s="4080" t="s">
        <v>3058</v>
      </c>
      <c r="F116" s="4082" t="s">
        <v>3059</v>
      </c>
      <c r="G116" s="4083">
        <v>42042</v>
      </c>
      <c r="H116" s="4084"/>
      <c r="I116" s="4084"/>
      <c r="J116" s="4083">
        <f t="shared" si="49"/>
        <v>42042</v>
      </c>
      <c r="K116" s="4084"/>
      <c r="L116" s="4084"/>
      <c r="M116" s="4084"/>
      <c r="N116" s="4086"/>
      <c r="O116" s="4083">
        <f t="shared" si="51"/>
        <v>0</v>
      </c>
      <c r="P116" s="4084"/>
      <c r="Q116" s="4084"/>
      <c r="R116" s="4083"/>
      <c r="S116" s="4003">
        <f t="shared" si="52"/>
        <v>7000</v>
      </c>
      <c r="T116" s="4084"/>
      <c r="U116" s="4084"/>
      <c r="V116" s="4083">
        <v>7000</v>
      </c>
    </row>
    <row r="117" spans="1:22" s="4085" customFormat="1" ht="35.25" customHeight="1">
      <c r="A117" s="4000">
        <v>10</v>
      </c>
      <c r="B117" s="4079" t="s">
        <v>3060</v>
      </c>
      <c r="C117" s="4080" t="s">
        <v>3031</v>
      </c>
      <c r="D117" s="4080" t="s">
        <v>3061</v>
      </c>
      <c r="E117" s="4080" t="s">
        <v>3058</v>
      </c>
      <c r="F117" s="4082" t="s">
        <v>3062</v>
      </c>
      <c r="G117" s="4083">
        <v>67334</v>
      </c>
      <c r="H117" s="4084"/>
      <c r="I117" s="4084"/>
      <c r="J117" s="4083">
        <f t="shared" si="49"/>
        <v>67334</v>
      </c>
      <c r="K117" s="4084"/>
      <c r="L117" s="4084"/>
      <c r="M117" s="4084"/>
      <c r="N117" s="4086"/>
      <c r="O117" s="4083">
        <f t="shared" si="51"/>
        <v>0</v>
      </c>
      <c r="P117" s="4084"/>
      <c r="Q117" s="4084"/>
      <c r="R117" s="4083"/>
      <c r="S117" s="4003">
        <f t="shared" si="52"/>
        <v>7000</v>
      </c>
      <c r="T117" s="4084"/>
      <c r="U117" s="4084"/>
      <c r="V117" s="4083">
        <v>7000</v>
      </c>
    </row>
    <row r="118" spans="1:22" s="4085" customFormat="1" ht="35.25" customHeight="1">
      <c r="A118" s="4000">
        <v>11</v>
      </c>
      <c r="B118" s="4079" t="s">
        <v>3063</v>
      </c>
      <c r="C118" s="4080" t="s">
        <v>3031</v>
      </c>
      <c r="D118" s="4080" t="s">
        <v>3064</v>
      </c>
      <c r="E118" s="4080" t="s">
        <v>2954</v>
      </c>
      <c r="F118" s="4082" t="s">
        <v>3065</v>
      </c>
      <c r="G118" s="4083">
        <v>39609</v>
      </c>
      <c r="H118" s="4084"/>
      <c r="I118" s="4084"/>
      <c r="J118" s="4083">
        <f t="shared" si="49"/>
        <v>39609</v>
      </c>
      <c r="K118" s="4084"/>
      <c r="L118" s="4084"/>
      <c r="M118" s="4084"/>
      <c r="N118" s="4086"/>
      <c r="O118" s="4083">
        <f t="shared" si="51"/>
        <v>0</v>
      </c>
      <c r="P118" s="4084"/>
      <c r="Q118" s="4084"/>
      <c r="R118" s="4083"/>
      <c r="S118" s="4003">
        <f t="shared" si="52"/>
        <v>7000</v>
      </c>
      <c r="T118" s="4084"/>
      <c r="U118" s="4084"/>
      <c r="V118" s="4083">
        <v>7000</v>
      </c>
    </row>
    <row r="119" spans="1:22" s="1577" customFormat="1">
      <c r="A119" s="4022" t="s">
        <v>2211</v>
      </c>
      <c r="B119" s="4023" t="s">
        <v>2852</v>
      </c>
      <c r="C119" s="4048"/>
      <c r="D119" s="4048"/>
      <c r="E119" s="4048"/>
      <c r="F119" s="4048"/>
      <c r="G119" s="4040">
        <f t="shared" ref="G119:V120" si="53">G120</f>
        <v>236460</v>
      </c>
      <c r="H119" s="4040">
        <f t="shared" si="53"/>
        <v>0</v>
      </c>
      <c r="I119" s="4040">
        <f t="shared" si="53"/>
        <v>0</v>
      </c>
      <c r="J119" s="4040">
        <f t="shared" si="53"/>
        <v>236460</v>
      </c>
      <c r="K119" s="4040">
        <f t="shared" si="53"/>
        <v>43814</v>
      </c>
      <c r="L119" s="4040">
        <f t="shared" si="53"/>
        <v>0</v>
      </c>
      <c r="M119" s="4040">
        <f t="shared" si="53"/>
        <v>0</v>
      </c>
      <c r="N119" s="4040">
        <f t="shared" si="53"/>
        <v>43814</v>
      </c>
      <c r="O119" s="4040">
        <f t="shared" si="53"/>
        <v>39429</v>
      </c>
      <c r="P119" s="4040">
        <f t="shared" si="53"/>
        <v>0</v>
      </c>
      <c r="Q119" s="4040">
        <f t="shared" si="53"/>
        <v>0</v>
      </c>
      <c r="R119" s="4040">
        <f t="shared" si="53"/>
        <v>39429</v>
      </c>
      <c r="S119" s="4040">
        <f t="shared" si="53"/>
        <v>78949</v>
      </c>
      <c r="T119" s="4040">
        <f t="shared" si="53"/>
        <v>0</v>
      </c>
      <c r="U119" s="4040">
        <f t="shared" si="53"/>
        <v>0</v>
      </c>
      <c r="V119" s="4040">
        <f>V120</f>
        <v>78949</v>
      </c>
    </row>
    <row r="120" spans="1:22" s="248" customFormat="1">
      <c r="A120" s="4022">
        <v>1</v>
      </c>
      <c r="B120" s="4023" t="s">
        <v>3122</v>
      </c>
      <c r="C120" s="4022"/>
      <c r="D120" s="4022"/>
      <c r="E120" s="4022"/>
      <c r="F120" s="4022"/>
      <c r="G120" s="4040">
        <f t="shared" si="53"/>
        <v>236460</v>
      </c>
      <c r="H120" s="4040">
        <f t="shared" si="53"/>
        <v>0</v>
      </c>
      <c r="I120" s="4040">
        <f t="shared" si="53"/>
        <v>0</v>
      </c>
      <c r="J120" s="4040">
        <f t="shared" si="53"/>
        <v>236460</v>
      </c>
      <c r="K120" s="4040">
        <f t="shared" si="53"/>
        <v>43814</v>
      </c>
      <c r="L120" s="4040">
        <f t="shared" si="53"/>
        <v>0</v>
      </c>
      <c r="M120" s="4040">
        <f t="shared" si="53"/>
        <v>0</v>
      </c>
      <c r="N120" s="4040">
        <f t="shared" si="53"/>
        <v>43814</v>
      </c>
      <c r="O120" s="4040">
        <f t="shared" si="53"/>
        <v>39429</v>
      </c>
      <c r="P120" s="4040">
        <f t="shared" si="53"/>
        <v>0</v>
      </c>
      <c r="Q120" s="4040">
        <f t="shared" si="53"/>
        <v>0</v>
      </c>
      <c r="R120" s="4040">
        <f t="shared" si="53"/>
        <v>39429</v>
      </c>
      <c r="S120" s="4040">
        <f t="shared" si="53"/>
        <v>78949</v>
      </c>
      <c r="T120" s="4040">
        <f t="shared" si="53"/>
        <v>0</v>
      </c>
      <c r="U120" s="4040">
        <f t="shared" si="53"/>
        <v>0</v>
      </c>
      <c r="V120" s="4040">
        <f t="shared" si="53"/>
        <v>78949</v>
      </c>
    </row>
    <row r="121" spans="1:22" ht="31.2">
      <c r="A121" s="4022" t="s">
        <v>34</v>
      </c>
      <c r="B121" s="4041" t="s">
        <v>2871</v>
      </c>
      <c r="C121" s="4022"/>
      <c r="D121" s="4022"/>
      <c r="E121" s="4022"/>
      <c r="F121" s="4022"/>
      <c r="G121" s="4042">
        <f>SUM(G122:G130)</f>
        <v>236460</v>
      </c>
      <c r="H121" s="4042">
        <f t="shared" ref="H121:V121" si="54">SUM(H122:H130)</f>
        <v>0</v>
      </c>
      <c r="I121" s="4042">
        <f t="shared" si="54"/>
        <v>0</v>
      </c>
      <c r="J121" s="4042">
        <f t="shared" si="54"/>
        <v>236460</v>
      </c>
      <c r="K121" s="4042">
        <f t="shared" si="54"/>
        <v>43814</v>
      </c>
      <c r="L121" s="4042">
        <f t="shared" si="54"/>
        <v>0</v>
      </c>
      <c r="M121" s="4042">
        <f t="shared" si="54"/>
        <v>0</v>
      </c>
      <c r="N121" s="4042">
        <f t="shared" si="54"/>
        <v>43814</v>
      </c>
      <c r="O121" s="4042">
        <f t="shared" si="54"/>
        <v>39429</v>
      </c>
      <c r="P121" s="4042">
        <f t="shared" si="54"/>
        <v>0</v>
      </c>
      <c r="Q121" s="4042">
        <f t="shared" si="54"/>
        <v>0</v>
      </c>
      <c r="R121" s="4042">
        <f t="shared" si="54"/>
        <v>39429</v>
      </c>
      <c r="S121" s="4042">
        <f t="shared" si="54"/>
        <v>78949</v>
      </c>
      <c r="T121" s="4042">
        <f t="shared" si="54"/>
        <v>0</v>
      </c>
      <c r="U121" s="4042">
        <f t="shared" si="54"/>
        <v>0</v>
      </c>
      <c r="V121" s="4042">
        <f t="shared" si="54"/>
        <v>78949</v>
      </c>
    </row>
    <row r="122" spans="1:22" ht="26.25" customHeight="1">
      <c r="A122" s="4000">
        <v>1</v>
      </c>
      <c r="B122" s="4047" t="s">
        <v>3066</v>
      </c>
      <c r="C122" s="4000" t="s">
        <v>2885</v>
      </c>
      <c r="D122" s="4087" t="s">
        <v>3067</v>
      </c>
      <c r="E122" s="4000" t="s">
        <v>2887</v>
      </c>
      <c r="F122" s="4088" t="s">
        <v>3068</v>
      </c>
      <c r="G122" s="4003">
        <v>52305</v>
      </c>
      <c r="H122" s="4003"/>
      <c r="I122" s="4003"/>
      <c r="J122" s="4003">
        <f>G122</f>
        <v>52305</v>
      </c>
      <c r="K122" s="4005">
        <f>SUM(L122:N122)</f>
        <v>20000</v>
      </c>
      <c r="L122" s="4005"/>
      <c r="M122" s="4005"/>
      <c r="N122" s="4005">
        <v>20000</v>
      </c>
      <c r="O122" s="4005">
        <f>SUM(P122:R122)</f>
        <v>20000</v>
      </c>
      <c r="P122" s="4005"/>
      <c r="Q122" s="4005"/>
      <c r="R122" s="4005">
        <v>20000</v>
      </c>
      <c r="S122" s="4005">
        <f>SUM(T122:V122)</f>
        <v>16571</v>
      </c>
      <c r="T122" s="4005"/>
      <c r="U122" s="4005"/>
      <c r="V122" s="4005">
        <v>16571</v>
      </c>
    </row>
    <row r="123" spans="1:22" ht="26.25" customHeight="1">
      <c r="A123" s="4000">
        <v>2</v>
      </c>
      <c r="B123" s="4047" t="s">
        <v>3069</v>
      </c>
      <c r="C123" s="4000" t="s">
        <v>2885</v>
      </c>
      <c r="D123" s="4087" t="s">
        <v>3070</v>
      </c>
      <c r="E123" s="4000" t="s">
        <v>2915</v>
      </c>
      <c r="F123" s="4054" t="s">
        <v>3071</v>
      </c>
      <c r="G123" s="4003">
        <v>21594</v>
      </c>
      <c r="H123" s="4003"/>
      <c r="I123" s="4003"/>
      <c r="J123" s="4003">
        <f>G123</f>
        <v>21594</v>
      </c>
      <c r="K123" s="4005">
        <f>SUM(L123:N123)</f>
        <v>16580</v>
      </c>
      <c r="L123" s="4005"/>
      <c r="M123" s="4005"/>
      <c r="N123" s="4005">
        <v>16580</v>
      </c>
      <c r="O123" s="4005">
        <f>SUM(P123:R123)</f>
        <v>12195</v>
      </c>
      <c r="P123" s="4005"/>
      <c r="Q123" s="4005"/>
      <c r="R123" s="4005">
        <v>12195</v>
      </c>
      <c r="S123" s="4005">
        <f>SUM(T123:V123)</f>
        <v>4385</v>
      </c>
      <c r="T123" s="4005"/>
      <c r="U123" s="4005"/>
      <c r="V123" s="4005">
        <v>4385</v>
      </c>
    </row>
    <row r="124" spans="1:22" ht="26.25" customHeight="1">
      <c r="A124" s="4000">
        <v>3</v>
      </c>
      <c r="B124" s="4047" t="s">
        <v>3072</v>
      </c>
      <c r="C124" s="4000" t="s">
        <v>2885</v>
      </c>
      <c r="D124" s="4087" t="s">
        <v>3073</v>
      </c>
      <c r="E124" s="4000" t="s">
        <v>2887</v>
      </c>
      <c r="F124" s="4054" t="s">
        <v>3074</v>
      </c>
      <c r="G124" s="4003">
        <v>28944</v>
      </c>
      <c r="H124" s="4003"/>
      <c r="I124" s="4003"/>
      <c r="J124" s="4003">
        <f>G124</f>
        <v>28944</v>
      </c>
      <c r="K124" s="4005">
        <f t="shared" ref="K124:K125" si="55">SUM(L124:N124)</f>
        <v>4850</v>
      </c>
      <c r="L124" s="4089"/>
      <c r="M124" s="4089"/>
      <c r="N124" s="4005">
        <v>4850</v>
      </c>
      <c r="O124" s="4005">
        <f t="shared" ref="O124:O125" si="56">SUM(P124:R124)</f>
        <v>4850</v>
      </c>
      <c r="P124" s="4089"/>
      <c r="Q124" s="4089"/>
      <c r="R124" s="4005">
        <v>4850</v>
      </c>
      <c r="S124" s="4005">
        <f t="shared" ref="S124:S125" si="57">SUM(T124:V124)</f>
        <v>14000</v>
      </c>
      <c r="T124" s="4089"/>
      <c r="U124" s="4089"/>
      <c r="V124" s="4005">
        <v>14000</v>
      </c>
    </row>
    <row r="125" spans="1:22" ht="33" customHeight="1">
      <c r="A125" s="4000">
        <v>4</v>
      </c>
      <c r="B125" s="4047" t="s">
        <v>3075</v>
      </c>
      <c r="C125" s="4000" t="s">
        <v>2885</v>
      </c>
      <c r="D125" s="4087" t="s">
        <v>3076</v>
      </c>
      <c r="E125" s="4000" t="s">
        <v>2887</v>
      </c>
      <c r="F125" s="4054" t="s">
        <v>3077</v>
      </c>
      <c r="G125" s="4003">
        <v>23187</v>
      </c>
      <c r="H125" s="4003"/>
      <c r="I125" s="4003"/>
      <c r="J125" s="4003">
        <f>G125</f>
        <v>23187</v>
      </c>
      <c r="K125" s="4005">
        <f t="shared" si="55"/>
        <v>2384</v>
      </c>
      <c r="L125" s="4089"/>
      <c r="M125" s="4089"/>
      <c r="N125" s="4005">
        <v>2384</v>
      </c>
      <c r="O125" s="4005">
        <f t="shared" si="56"/>
        <v>2384</v>
      </c>
      <c r="P125" s="4089"/>
      <c r="Q125" s="4089"/>
      <c r="R125" s="4005">
        <v>2384</v>
      </c>
      <c r="S125" s="4005">
        <f t="shared" si="57"/>
        <v>10093</v>
      </c>
      <c r="T125" s="4089"/>
      <c r="U125" s="4089"/>
      <c r="V125" s="4005">
        <v>10093</v>
      </c>
    </row>
    <row r="126" spans="1:22" ht="30" customHeight="1">
      <c r="A126" s="4000">
        <v>5</v>
      </c>
      <c r="B126" s="4001" t="s">
        <v>3078</v>
      </c>
      <c r="C126" s="4087" t="s">
        <v>2885</v>
      </c>
      <c r="D126" s="4000" t="s">
        <v>3079</v>
      </c>
      <c r="E126" s="4090" t="s">
        <v>2892</v>
      </c>
      <c r="F126" s="4054" t="s">
        <v>3080</v>
      </c>
      <c r="G126" s="4003">
        <v>27068</v>
      </c>
      <c r="H126" s="4005"/>
      <c r="I126" s="4005"/>
      <c r="J126" s="4003">
        <f t="shared" ref="J126:J130" si="58">G126</f>
        <v>27068</v>
      </c>
      <c r="K126" s="4005">
        <f>SUM(L126:O126)</f>
        <v>0</v>
      </c>
      <c r="L126" s="4005"/>
      <c r="M126" s="4005"/>
      <c r="N126" s="4005">
        <v>0</v>
      </c>
      <c r="O126" s="4005">
        <f>SUM(P126:R126)</f>
        <v>0</v>
      </c>
      <c r="P126" s="4005"/>
      <c r="Q126" s="4005"/>
      <c r="R126" s="4005">
        <v>0</v>
      </c>
      <c r="S126" s="4005">
        <f>SUM(T126:V126)</f>
        <v>7000</v>
      </c>
      <c r="T126" s="4005"/>
      <c r="U126" s="4005"/>
      <c r="V126" s="4005">
        <v>7000</v>
      </c>
    </row>
    <row r="127" spans="1:22" ht="33" customHeight="1">
      <c r="A127" s="4000">
        <v>6</v>
      </c>
      <c r="B127" s="4001" t="s">
        <v>3081</v>
      </c>
      <c r="C127" s="4087" t="s">
        <v>2885</v>
      </c>
      <c r="D127" s="4000" t="s">
        <v>3082</v>
      </c>
      <c r="E127" s="4090" t="s">
        <v>2892</v>
      </c>
      <c r="F127" s="4054" t="s">
        <v>3083</v>
      </c>
      <c r="G127" s="4003">
        <v>23310</v>
      </c>
      <c r="H127" s="4005"/>
      <c r="I127" s="4005"/>
      <c r="J127" s="4003">
        <f t="shared" si="58"/>
        <v>23310</v>
      </c>
      <c r="K127" s="4005">
        <f t="shared" ref="K127:K130" si="59">SUM(L127:O127)</f>
        <v>0</v>
      </c>
      <c r="L127" s="4005"/>
      <c r="M127" s="4005"/>
      <c r="N127" s="4005">
        <v>0</v>
      </c>
      <c r="O127" s="4005">
        <f t="shared" ref="O127:O130" si="60">SUM(P127:R127)</f>
        <v>0</v>
      </c>
      <c r="P127" s="4005"/>
      <c r="Q127" s="4005"/>
      <c r="R127" s="4005">
        <v>0</v>
      </c>
      <c r="S127" s="4005">
        <f t="shared" ref="S127:S130" si="61">SUM(T127:V127)</f>
        <v>6000</v>
      </c>
      <c r="T127" s="4005"/>
      <c r="U127" s="4005"/>
      <c r="V127" s="4005">
        <v>6000</v>
      </c>
    </row>
    <row r="128" spans="1:22" ht="39.75" customHeight="1">
      <c r="A128" s="4000">
        <v>7</v>
      </c>
      <c r="B128" s="4001" t="s">
        <v>3084</v>
      </c>
      <c r="C128" s="4087" t="s">
        <v>2885</v>
      </c>
      <c r="D128" s="4000" t="s">
        <v>3085</v>
      </c>
      <c r="E128" s="4000" t="s">
        <v>2892</v>
      </c>
      <c r="F128" s="4000" t="s">
        <v>3086</v>
      </c>
      <c r="G128" s="4003">
        <v>14973</v>
      </c>
      <c r="H128" s="4005"/>
      <c r="I128" s="4005"/>
      <c r="J128" s="4003">
        <f t="shared" si="58"/>
        <v>14973</v>
      </c>
      <c r="K128" s="4005">
        <f t="shared" si="59"/>
        <v>0</v>
      </c>
      <c r="L128" s="4005"/>
      <c r="M128" s="4005"/>
      <c r="N128" s="4005">
        <v>0</v>
      </c>
      <c r="O128" s="4005">
        <f t="shared" si="60"/>
        <v>0</v>
      </c>
      <c r="P128" s="4005"/>
      <c r="Q128" s="4005"/>
      <c r="R128" s="4005">
        <v>0</v>
      </c>
      <c r="S128" s="4005">
        <f t="shared" si="61"/>
        <v>6000</v>
      </c>
      <c r="T128" s="4005"/>
      <c r="U128" s="4005"/>
      <c r="V128" s="4005">
        <v>6000</v>
      </c>
    </row>
    <row r="129" spans="1:22" ht="36.75" customHeight="1">
      <c r="A129" s="4000">
        <v>8</v>
      </c>
      <c r="B129" s="4001" t="s">
        <v>3087</v>
      </c>
      <c r="C129" s="4087" t="s">
        <v>2885</v>
      </c>
      <c r="D129" s="4000" t="s">
        <v>3088</v>
      </c>
      <c r="E129" s="4000" t="s">
        <v>2892</v>
      </c>
      <c r="F129" s="4000" t="s">
        <v>3089</v>
      </c>
      <c r="G129" s="4003">
        <v>22070</v>
      </c>
      <c r="H129" s="4005"/>
      <c r="I129" s="4005"/>
      <c r="J129" s="4003">
        <f t="shared" si="58"/>
        <v>22070</v>
      </c>
      <c r="K129" s="4005">
        <f t="shared" si="59"/>
        <v>0</v>
      </c>
      <c r="L129" s="4005"/>
      <c r="M129" s="4005"/>
      <c r="N129" s="4005">
        <v>0</v>
      </c>
      <c r="O129" s="4005">
        <f t="shared" si="60"/>
        <v>0</v>
      </c>
      <c r="P129" s="4005"/>
      <c r="Q129" s="4005"/>
      <c r="R129" s="4005">
        <v>0</v>
      </c>
      <c r="S129" s="4005">
        <f t="shared" si="61"/>
        <v>6000</v>
      </c>
      <c r="T129" s="4005"/>
      <c r="U129" s="4005"/>
      <c r="V129" s="4005">
        <v>6000</v>
      </c>
    </row>
    <row r="130" spans="1:22" ht="24.75" customHeight="1">
      <c r="A130" s="4000">
        <v>9</v>
      </c>
      <c r="B130" s="4001" t="s">
        <v>3090</v>
      </c>
      <c r="C130" s="4000" t="s">
        <v>2885</v>
      </c>
      <c r="D130" s="4000" t="s">
        <v>3091</v>
      </c>
      <c r="E130" s="4000" t="s">
        <v>3092</v>
      </c>
      <c r="F130" s="4000" t="s">
        <v>3093</v>
      </c>
      <c r="G130" s="4003">
        <v>23009</v>
      </c>
      <c r="H130" s="4005"/>
      <c r="I130" s="4005"/>
      <c r="J130" s="4003">
        <f t="shared" si="58"/>
        <v>23009</v>
      </c>
      <c r="K130" s="4005">
        <f t="shared" si="59"/>
        <v>0</v>
      </c>
      <c r="L130" s="4005"/>
      <c r="M130" s="4005"/>
      <c r="N130" s="4005">
        <v>0</v>
      </c>
      <c r="O130" s="4005">
        <f t="shared" si="60"/>
        <v>0</v>
      </c>
      <c r="P130" s="4005"/>
      <c r="Q130" s="4005"/>
      <c r="R130" s="4005">
        <v>0</v>
      </c>
      <c r="S130" s="4005">
        <f t="shared" si="61"/>
        <v>8900</v>
      </c>
      <c r="T130" s="4005"/>
      <c r="U130" s="4005"/>
      <c r="V130" s="4005">
        <v>8900</v>
      </c>
    </row>
    <row r="131" spans="1:22" s="1577" customFormat="1">
      <c r="A131" s="4022" t="s">
        <v>2224</v>
      </c>
      <c r="B131" s="4023" t="s">
        <v>3174</v>
      </c>
      <c r="C131" s="4048"/>
      <c r="D131" s="4048"/>
      <c r="E131" s="4048"/>
      <c r="F131" s="4048"/>
      <c r="G131" s="4040">
        <f t="shared" ref="G131:V132" si="62">G132</f>
        <v>89985</v>
      </c>
      <c r="H131" s="4040">
        <f t="shared" si="62"/>
        <v>0</v>
      </c>
      <c r="I131" s="4040">
        <f t="shared" si="62"/>
        <v>0</v>
      </c>
      <c r="J131" s="4040">
        <f t="shared" si="62"/>
        <v>89985</v>
      </c>
      <c r="K131" s="4040">
        <f t="shared" si="62"/>
        <v>41600</v>
      </c>
      <c r="L131" s="4040">
        <f t="shared" si="62"/>
        <v>0</v>
      </c>
      <c r="M131" s="4040">
        <f t="shared" si="62"/>
        <v>0</v>
      </c>
      <c r="N131" s="4040">
        <f t="shared" si="62"/>
        <v>41600</v>
      </c>
      <c r="O131" s="4040">
        <f t="shared" si="62"/>
        <v>41600</v>
      </c>
      <c r="P131" s="4040">
        <f t="shared" si="62"/>
        <v>0</v>
      </c>
      <c r="Q131" s="4040">
        <f t="shared" si="62"/>
        <v>0</v>
      </c>
      <c r="R131" s="4040">
        <f t="shared" si="62"/>
        <v>41600</v>
      </c>
      <c r="S131" s="4040">
        <f t="shared" si="62"/>
        <v>12600</v>
      </c>
      <c r="T131" s="4040">
        <f t="shared" si="62"/>
        <v>0</v>
      </c>
      <c r="U131" s="4040">
        <f t="shared" si="62"/>
        <v>0</v>
      </c>
      <c r="V131" s="4040">
        <f>V132</f>
        <v>12600</v>
      </c>
    </row>
    <row r="132" spans="1:22" s="248" customFormat="1">
      <c r="A132" s="4091">
        <v>1</v>
      </c>
      <c r="B132" s="4092" t="s">
        <v>3122</v>
      </c>
      <c r="C132" s="4091"/>
      <c r="D132" s="4091"/>
      <c r="E132" s="4091"/>
      <c r="F132" s="4091"/>
      <c r="G132" s="4093">
        <f t="shared" si="62"/>
        <v>89985</v>
      </c>
      <c r="H132" s="4093">
        <f t="shared" si="62"/>
        <v>0</v>
      </c>
      <c r="I132" s="4093">
        <f t="shared" si="62"/>
        <v>0</v>
      </c>
      <c r="J132" s="4093">
        <f t="shared" si="62"/>
        <v>89985</v>
      </c>
      <c r="K132" s="4093">
        <f t="shared" si="62"/>
        <v>41600</v>
      </c>
      <c r="L132" s="4093">
        <f t="shared" si="62"/>
        <v>0</v>
      </c>
      <c r="M132" s="4093">
        <f t="shared" si="62"/>
        <v>0</v>
      </c>
      <c r="N132" s="4093">
        <f t="shared" si="62"/>
        <v>41600</v>
      </c>
      <c r="O132" s="4093">
        <f t="shared" si="62"/>
        <v>41600</v>
      </c>
      <c r="P132" s="4093">
        <f t="shared" si="62"/>
        <v>0</v>
      </c>
      <c r="Q132" s="4093">
        <f t="shared" si="62"/>
        <v>0</v>
      </c>
      <c r="R132" s="4093">
        <f t="shared" si="62"/>
        <v>41600</v>
      </c>
      <c r="S132" s="4093">
        <f t="shared" si="62"/>
        <v>12600</v>
      </c>
      <c r="T132" s="4093">
        <f t="shared" si="62"/>
        <v>0</v>
      </c>
      <c r="U132" s="4093">
        <f t="shared" si="62"/>
        <v>0</v>
      </c>
      <c r="V132" s="4093">
        <f t="shared" si="62"/>
        <v>12600</v>
      </c>
    </row>
    <row r="133" spans="1:22" ht="31.2">
      <c r="A133" s="4008" t="s">
        <v>34</v>
      </c>
      <c r="B133" s="4094" t="s">
        <v>2871</v>
      </c>
      <c r="C133" s="4008"/>
      <c r="D133" s="4008"/>
      <c r="E133" s="4008"/>
      <c r="F133" s="4008"/>
      <c r="G133" s="4095">
        <f>SUM(G134:G136)</f>
        <v>89985</v>
      </c>
      <c r="H133" s="4095">
        <f t="shared" ref="H133:V133" si="63">SUM(H134:H136)</f>
        <v>0</v>
      </c>
      <c r="I133" s="4095">
        <f t="shared" si="63"/>
        <v>0</v>
      </c>
      <c r="J133" s="4095">
        <f t="shared" si="63"/>
        <v>89985</v>
      </c>
      <c r="K133" s="4095">
        <f t="shared" si="63"/>
        <v>41600</v>
      </c>
      <c r="L133" s="4095">
        <f t="shared" si="63"/>
        <v>0</v>
      </c>
      <c r="M133" s="4095">
        <f t="shared" si="63"/>
        <v>0</v>
      </c>
      <c r="N133" s="4095">
        <f t="shared" si="63"/>
        <v>41600</v>
      </c>
      <c r="O133" s="4095">
        <f t="shared" si="63"/>
        <v>41600</v>
      </c>
      <c r="P133" s="4095">
        <f t="shared" si="63"/>
        <v>0</v>
      </c>
      <c r="Q133" s="4095">
        <f t="shared" si="63"/>
        <v>0</v>
      </c>
      <c r="R133" s="4095">
        <f t="shared" si="63"/>
        <v>41600</v>
      </c>
      <c r="S133" s="4095">
        <f t="shared" si="63"/>
        <v>12600</v>
      </c>
      <c r="T133" s="4095">
        <f t="shared" si="63"/>
        <v>0</v>
      </c>
      <c r="U133" s="4095">
        <f t="shared" si="63"/>
        <v>0</v>
      </c>
      <c r="V133" s="4095">
        <f t="shared" si="63"/>
        <v>12600</v>
      </c>
    </row>
    <row r="134" spans="1:22" ht="36.75" customHeight="1">
      <c r="A134" s="4096">
        <v>1</v>
      </c>
      <c r="B134" s="4097" t="s">
        <v>3442</v>
      </c>
      <c r="C134" s="4096" t="s">
        <v>3110</v>
      </c>
      <c r="D134" s="4097"/>
      <c r="E134" s="4096" t="s">
        <v>2892</v>
      </c>
      <c r="F134" s="4096" t="s">
        <v>3443</v>
      </c>
      <c r="G134" s="4098">
        <f>SUM(H134:J134)</f>
        <v>20068</v>
      </c>
      <c r="H134" s="4099"/>
      <c r="I134" s="4100"/>
      <c r="J134" s="4098">
        <v>20068</v>
      </c>
      <c r="K134" s="4098">
        <f t="shared" ref="K134:K136" si="64">SUM(L134:N134)</f>
        <v>3700</v>
      </c>
      <c r="L134" s="4101"/>
      <c r="M134" s="4101"/>
      <c r="N134" s="4102">
        <f>R134</f>
        <v>3700</v>
      </c>
      <c r="O134" s="4098">
        <f>SUM(P134:R134)</f>
        <v>3700</v>
      </c>
      <c r="P134" s="4101"/>
      <c r="Q134" s="4098"/>
      <c r="R134" s="4098">
        <v>3700</v>
      </c>
      <c r="S134" s="4103">
        <f>SUM(T134:V134)</f>
        <v>4000</v>
      </c>
      <c r="T134" s="4101"/>
      <c r="U134" s="4101"/>
      <c r="V134" s="4098">
        <v>4000</v>
      </c>
    </row>
    <row r="135" spans="1:22" ht="63.75" customHeight="1">
      <c r="A135" s="4096">
        <v>2</v>
      </c>
      <c r="B135" s="4097" t="s">
        <v>3444</v>
      </c>
      <c r="C135" s="4096" t="s">
        <v>3110</v>
      </c>
      <c r="D135" s="4097"/>
      <c r="E135" s="4096" t="s">
        <v>2887</v>
      </c>
      <c r="F135" s="4096" t="s">
        <v>3445</v>
      </c>
      <c r="G135" s="4098">
        <f t="shared" ref="G135:G136" si="65">SUM(H135:J135)</f>
        <v>32751</v>
      </c>
      <c r="H135" s="4099"/>
      <c r="I135" s="4100"/>
      <c r="J135" s="4098">
        <v>32751</v>
      </c>
      <c r="K135" s="4098">
        <f t="shared" si="64"/>
        <v>19600</v>
      </c>
      <c r="L135" s="4101"/>
      <c r="M135" s="4101"/>
      <c r="N135" s="4102">
        <f t="shared" ref="N135:N136" si="66">R135</f>
        <v>19600</v>
      </c>
      <c r="O135" s="4098">
        <f t="shared" ref="O135:O136" si="67">SUM(P135:R135)</f>
        <v>19600</v>
      </c>
      <c r="P135" s="4101"/>
      <c r="Q135" s="4098"/>
      <c r="R135" s="4098">
        <v>19600</v>
      </c>
      <c r="S135" s="4103">
        <f t="shared" ref="S135:S136" si="68">SUM(T135:V135)</f>
        <v>4600</v>
      </c>
      <c r="T135" s="4101"/>
      <c r="U135" s="4101"/>
      <c r="V135" s="4098">
        <v>4600</v>
      </c>
    </row>
    <row r="136" spans="1:22" ht="36.75" customHeight="1">
      <c r="A136" s="4096">
        <v>3</v>
      </c>
      <c r="B136" s="4097" t="s">
        <v>3446</v>
      </c>
      <c r="C136" s="4096" t="s">
        <v>3110</v>
      </c>
      <c r="D136" s="4097"/>
      <c r="E136" s="4096" t="s">
        <v>2892</v>
      </c>
      <c r="F136" s="4096" t="s">
        <v>3447</v>
      </c>
      <c r="G136" s="4098">
        <f t="shared" si="65"/>
        <v>37166</v>
      </c>
      <c r="H136" s="4099"/>
      <c r="I136" s="4100"/>
      <c r="J136" s="4098">
        <v>37166</v>
      </c>
      <c r="K136" s="4098">
        <f t="shared" si="64"/>
        <v>18300</v>
      </c>
      <c r="L136" s="4101"/>
      <c r="M136" s="4101"/>
      <c r="N136" s="4102">
        <f t="shared" si="66"/>
        <v>18300</v>
      </c>
      <c r="O136" s="4098">
        <f t="shared" si="67"/>
        <v>18300</v>
      </c>
      <c r="P136" s="4101"/>
      <c r="Q136" s="4098"/>
      <c r="R136" s="4098">
        <v>18300</v>
      </c>
      <c r="S136" s="4103">
        <f t="shared" si="68"/>
        <v>4000</v>
      </c>
      <c r="T136" s="4101"/>
      <c r="U136" s="4101"/>
      <c r="V136" s="4098">
        <v>4000</v>
      </c>
    </row>
    <row r="137" spans="1:22" s="1577" customFormat="1">
      <c r="A137" s="4008" t="s">
        <v>2237</v>
      </c>
      <c r="B137" s="4009" t="s">
        <v>3412</v>
      </c>
      <c r="C137" s="4104"/>
      <c r="D137" s="4104"/>
      <c r="E137" s="4104"/>
      <c r="F137" s="4104"/>
      <c r="G137" s="4105">
        <f t="shared" ref="G137:V139" si="69">G138</f>
        <v>51459.284</v>
      </c>
      <c r="H137" s="4105">
        <f t="shared" si="69"/>
        <v>0</v>
      </c>
      <c r="I137" s="4105">
        <f t="shared" si="69"/>
        <v>0</v>
      </c>
      <c r="J137" s="4105">
        <f t="shared" si="69"/>
        <v>51459.284</v>
      </c>
      <c r="K137" s="4105">
        <f t="shared" si="69"/>
        <v>10900</v>
      </c>
      <c r="L137" s="4105">
        <f t="shared" si="69"/>
        <v>0</v>
      </c>
      <c r="M137" s="4105">
        <f t="shared" si="69"/>
        <v>0</v>
      </c>
      <c r="N137" s="4105">
        <f t="shared" si="69"/>
        <v>10900</v>
      </c>
      <c r="O137" s="4105">
        <f t="shared" si="69"/>
        <v>10900</v>
      </c>
      <c r="P137" s="4105">
        <f t="shared" si="69"/>
        <v>0</v>
      </c>
      <c r="Q137" s="4105">
        <f t="shared" si="69"/>
        <v>0</v>
      </c>
      <c r="R137" s="4105">
        <f t="shared" si="69"/>
        <v>10900</v>
      </c>
      <c r="S137" s="4105">
        <f t="shared" si="69"/>
        <v>18500</v>
      </c>
      <c r="T137" s="4105">
        <f t="shared" si="69"/>
        <v>0</v>
      </c>
      <c r="U137" s="4105">
        <f t="shared" si="69"/>
        <v>0</v>
      </c>
      <c r="V137" s="4105">
        <f>V138</f>
        <v>18500</v>
      </c>
    </row>
    <row r="138" spans="1:22" s="248" customFormat="1">
      <c r="A138" s="4008">
        <v>1</v>
      </c>
      <c r="B138" s="4009" t="s">
        <v>3122</v>
      </c>
      <c r="C138" s="4008"/>
      <c r="D138" s="4008"/>
      <c r="E138" s="4008"/>
      <c r="F138" s="4008"/>
      <c r="G138" s="4105">
        <f t="shared" si="69"/>
        <v>51459.284</v>
      </c>
      <c r="H138" s="4105">
        <f t="shared" si="69"/>
        <v>0</v>
      </c>
      <c r="I138" s="4105">
        <f t="shared" si="69"/>
        <v>0</v>
      </c>
      <c r="J138" s="4105">
        <f t="shared" si="69"/>
        <v>51459.284</v>
      </c>
      <c r="K138" s="4105">
        <f t="shared" si="69"/>
        <v>10900</v>
      </c>
      <c r="L138" s="4105">
        <f t="shared" si="69"/>
        <v>0</v>
      </c>
      <c r="M138" s="4105">
        <f t="shared" si="69"/>
        <v>0</v>
      </c>
      <c r="N138" s="4105">
        <f t="shared" si="69"/>
        <v>10900</v>
      </c>
      <c r="O138" s="4105">
        <f t="shared" si="69"/>
        <v>10900</v>
      </c>
      <c r="P138" s="4105">
        <f t="shared" si="69"/>
        <v>0</v>
      </c>
      <c r="Q138" s="4105">
        <f t="shared" si="69"/>
        <v>0</v>
      </c>
      <c r="R138" s="4105">
        <f t="shared" si="69"/>
        <v>10900</v>
      </c>
      <c r="S138" s="4105">
        <f t="shared" si="69"/>
        <v>18500</v>
      </c>
      <c r="T138" s="4105">
        <f t="shared" si="69"/>
        <v>0</v>
      </c>
      <c r="U138" s="4105">
        <f t="shared" si="69"/>
        <v>0</v>
      </c>
      <c r="V138" s="4105">
        <f t="shared" si="69"/>
        <v>18500</v>
      </c>
    </row>
    <row r="139" spans="1:22" ht="31.2">
      <c r="A139" s="4008" t="s">
        <v>34</v>
      </c>
      <c r="B139" s="4094" t="s">
        <v>2871</v>
      </c>
      <c r="C139" s="4008"/>
      <c r="D139" s="4008"/>
      <c r="E139" s="4008"/>
      <c r="F139" s="4008"/>
      <c r="G139" s="4095">
        <f t="shared" si="69"/>
        <v>51459.284</v>
      </c>
      <c r="H139" s="4095">
        <f t="shared" si="69"/>
        <v>0</v>
      </c>
      <c r="I139" s="4095">
        <f t="shared" si="69"/>
        <v>0</v>
      </c>
      <c r="J139" s="4095">
        <f t="shared" si="69"/>
        <v>51459.284</v>
      </c>
      <c r="K139" s="4095">
        <f t="shared" si="69"/>
        <v>10900</v>
      </c>
      <c r="L139" s="4095">
        <f t="shared" si="69"/>
        <v>0</v>
      </c>
      <c r="M139" s="4095">
        <f t="shared" si="69"/>
        <v>0</v>
      </c>
      <c r="N139" s="4095">
        <f t="shared" si="69"/>
        <v>10900</v>
      </c>
      <c r="O139" s="4095">
        <f t="shared" si="69"/>
        <v>10900</v>
      </c>
      <c r="P139" s="4095">
        <f t="shared" si="69"/>
        <v>0</v>
      </c>
      <c r="Q139" s="4095">
        <f t="shared" si="69"/>
        <v>0</v>
      </c>
      <c r="R139" s="4095">
        <f t="shared" si="69"/>
        <v>10900</v>
      </c>
      <c r="S139" s="4095">
        <f t="shared" si="69"/>
        <v>18500</v>
      </c>
      <c r="T139" s="4095">
        <f t="shared" si="69"/>
        <v>0</v>
      </c>
      <c r="U139" s="4095">
        <f t="shared" si="69"/>
        <v>0</v>
      </c>
      <c r="V139" s="4095">
        <f>V140</f>
        <v>18500</v>
      </c>
    </row>
    <row r="140" spans="1:22" s="4109" customFormat="1" ht="29.25" customHeight="1">
      <c r="A140" s="4106">
        <v>1</v>
      </c>
      <c r="B140" s="4107" t="s">
        <v>3448</v>
      </c>
      <c r="C140" s="4106" t="s">
        <v>3449</v>
      </c>
      <c r="D140" s="4106" t="s">
        <v>3450</v>
      </c>
      <c r="E140" s="4106" t="s">
        <v>2887</v>
      </c>
      <c r="F140" s="4106" t="s">
        <v>3451</v>
      </c>
      <c r="G140" s="4108">
        <f>J140</f>
        <v>51459.284</v>
      </c>
      <c r="H140" s="4108"/>
      <c r="I140" s="4108"/>
      <c r="J140" s="4108">
        <v>51459.284</v>
      </c>
      <c r="K140" s="4108">
        <f>N140</f>
        <v>10900</v>
      </c>
      <c r="L140" s="4108"/>
      <c r="M140" s="4108"/>
      <c r="N140" s="4108">
        <v>10900</v>
      </c>
      <c r="O140" s="4108">
        <f>R140</f>
        <v>10900</v>
      </c>
      <c r="P140" s="4108"/>
      <c r="Q140" s="4108"/>
      <c r="R140" s="4108">
        <v>10900</v>
      </c>
      <c r="S140" s="4108">
        <f>V140</f>
        <v>18500</v>
      </c>
      <c r="T140" s="4108"/>
      <c r="U140" s="4108"/>
      <c r="V140" s="4108">
        <v>18500</v>
      </c>
    </row>
    <row r="141" spans="1:22" s="1577" customFormat="1">
      <c r="A141" s="4022" t="s">
        <v>2244</v>
      </c>
      <c r="B141" s="4023" t="s">
        <v>3413</v>
      </c>
      <c r="C141" s="4048"/>
      <c r="D141" s="4048"/>
      <c r="E141" s="4048"/>
      <c r="F141" s="4048"/>
      <c r="G141" s="4040">
        <f t="shared" ref="G141:V142" si="70">G142</f>
        <v>239062</v>
      </c>
      <c r="H141" s="4040">
        <f t="shared" si="70"/>
        <v>0</v>
      </c>
      <c r="I141" s="4040">
        <f t="shared" si="70"/>
        <v>0</v>
      </c>
      <c r="J141" s="4040">
        <f t="shared" si="70"/>
        <v>239062</v>
      </c>
      <c r="K141" s="4040">
        <f t="shared" si="70"/>
        <v>20512</v>
      </c>
      <c r="L141" s="4040">
        <f t="shared" si="70"/>
        <v>0</v>
      </c>
      <c r="M141" s="4040">
        <f t="shared" si="70"/>
        <v>0</v>
      </c>
      <c r="N141" s="4040">
        <f t="shared" si="70"/>
        <v>20512</v>
      </c>
      <c r="O141" s="4040">
        <f t="shared" si="70"/>
        <v>10500</v>
      </c>
      <c r="P141" s="4040">
        <f t="shared" si="70"/>
        <v>0</v>
      </c>
      <c r="Q141" s="4040">
        <f t="shared" si="70"/>
        <v>0</v>
      </c>
      <c r="R141" s="4040">
        <f t="shared" si="70"/>
        <v>10500</v>
      </c>
      <c r="S141" s="4040">
        <f t="shared" si="70"/>
        <v>139200</v>
      </c>
      <c r="T141" s="4040">
        <f t="shared" si="70"/>
        <v>0</v>
      </c>
      <c r="U141" s="4040">
        <f t="shared" si="70"/>
        <v>0</v>
      </c>
      <c r="V141" s="4040">
        <f>V142</f>
        <v>139200</v>
      </c>
    </row>
    <row r="142" spans="1:22" s="248" customFormat="1">
      <c r="A142" s="4022">
        <v>1</v>
      </c>
      <c r="B142" s="4023" t="s">
        <v>3122</v>
      </c>
      <c r="C142" s="4022"/>
      <c r="D142" s="4022"/>
      <c r="E142" s="4022"/>
      <c r="F142" s="4022"/>
      <c r="G142" s="4040">
        <f t="shared" si="70"/>
        <v>239062</v>
      </c>
      <c r="H142" s="4040">
        <f t="shared" si="70"/>
        <v>0</v>
      </c>
      <c r="I142" s="4040">
        <f t="shared" si="70"/>
        <v>0</v>
      </c>
      <c r="J142" s="4040">
        <f t="shared" si="70"/>
        <v>239062</v>
      </c>
      <c r="K142" s="4040">
        <f t="shared" si="70"/>
        <v>20512</v>
      </c>
      <c r="L142" s="4040">
        <f t="shared" si="70"/>
        <v>0</v>
      </c>
      <c r="M142" s="4040">
        <f t="shared" si="70"/>
        <v>0</v>
      </c>
      <c r="N142" s="4040">
        <f t="shared" si="70"/>
        <v>20512</v>
      </c>
      <c r="O142" s="4040">
        <f t="shared" si="70"/>
        <v>10500</v>
      </c>
      <c r="P142" s="4040">
        <f t="shared" si="70"/>
        <v>0</v>
      </c>
      <c r="Q142" s="4040">
        <f t="shared" si="70"/>
        <v>0</v>
      </c>
      <c r="R142" s="4040">
        <f t="shared" si="70"/>
        <v>10500</v>
      </c>
      <c r="S142" s="4040">
        <f t="shared" si="70"/>
        <v>139200</v>
      </c>
      <c r="T142" s="4040">
        <f t="shared" si="70"/>
        <v>0</v>
      </c>
      <c r="U142" s="4040">
        <f t="shared" si="70"/>
        <v>0</v>
      </c>
      <c r="V142" s="4040">
        <f t="shared" si="70"/>
        <v>139200</v>
      </c>
    </row>
    <row r="143" spans="1:22" ht="31.2">
      <c r="A143" s="4022" t="s">
        <v>34</v>
      </c>
      <c r="B143" s="4041" t="s">
        <v>2871</v>
      </c>
      <c r="C143" s="4022"/>
      <c r="D143" s="4022"/>
      <c r="E143" s="4022"/>
      <c r="F143" s="4022"/>
      <c r="G143" s="4042">
        <f t="shared" ref="G143:U143" si="71">SUM(G144:G147)</f>
        <v>239062</v>
      </c>
      <c r="H143" s="4042">
        <f t="shared" si="71"/>
        <v>0</v>
      </c>
      <c r="I143" s="4042">
        <f t="shared" si="71"/>
        <v>0</v>
      </c>
      <c r="J143" s="4042">
        <f t="shared" si="71"/>
        <v>239062</v>
      </c>
      <c r="K143" s="4042">
        <f t="shared" si="71"/>
        <v>20512</v>
      </c>
      <c r="L143" s="4042">
        <f t="shared" si="71"/>
        <v>0</v>
      </c>
      <c r="M143" s="4042">
        <f t="shared" si="71"/>
        <v>0</v>
      </c>
      <c r="N143" s="4042">
        <f t="shared" si="71"/>
        <v>20512</v>
      </c>
      <c r="O143" s="4042">
        <f t="shared" si="71"/>
        <v>10500</v>
      </c>
      <c r="P143" s="4042">
        <f t="shared" si="71"/>
        <v>0</v>
      </c>
      <c r="Q143" s="4042">
        <f t="shared" si="71"/>
        <v>0</v>
      </c>
      <c r="R143" s="4042">
        <f t="shared" si="71"/>
        <v>10500</v>
      </c>
      <c r="S143" s="4042">
        <f t="shared" si="71"/>
        <v>139200</v>
      </c>
      <c r="T143" s="4042">
        <f t="shared" si="71"/>
        <v>0</v>
      </c>
      <c r="U143" s="4042">
        <f t="shared" si="71"/>
        <v>0</v>
      </c>
      <c r="V143" s="4042">
        <f>SUM(V144:V147)</f>
        <v>139200</v>
      </c>
    </row>
    <row r="144" spans="1:22" ht="37.5" customHeight="1">
      <c r="A144" s="4060">
        <v>1</v>
      </c>
      <c r="B144" s="4110" t="s">
        <v>3452</v>
      </c>
      <c r="C144" s="4060" t="s">
        <v>3101</v>
      </c>
      <c r="D144" s="4060" t="s">
        <v>3453</v>
      </c>
      <c r="E144" s="4060" t="s">
        <v>2887</v>
      </c>
      <c r="F144" s="4060" t="s">
        <v>3454</v>
      </c>
      <c r="G144" s="4111">
        <f>SUM(H144:J144)</f>
        <v>57178</v>
      </c>
      <c r="H144" s="4111"/>
      <c r="I144" s="4111"/>
      <c r="J144" s="4111">
        <v>57178</v>
      </c>
      <c r="K144" s="4111">
        <f>SUM(L144:N144)</f>
        <v>4399</v>
      </c>
      <c r="L144" s="4071"/>
      <c r="M144" s="4071"/>
      <c r="N144" s="4064">
        <v>4399</v>
      </c>
      <c r="O144" s="4111">
        <f>SUM(P144:R144)</f>
        <v>5000</v>
      </c>
      <c r="P144" s="4071"/>
      <c r="Q144" s="4071"/>
      <c r="R144" s="4111">
        <v>5000</v>
      </c>
      <c r="S144" s="4064">
        <f>SUM(T144:V144)</f>
        <v>40100</v>
      </c>
      <c r="T144" s="4111"/>
      <c r="U144" s="4111"/>
      <c r="V144" s="4111">
        <f>30100+10000</f>
        <v>40100</v>
      </c>
    </row>
    <row r="145" spans="1:22" ht="37.5" customHeight="1">
      <c r="A145" s="4060">
        <v>2</v>
      </c>
      <c r="B145" s="4110" t="s">
        <v>3455</v>
      </c>
      <c r="C145" s="4060" t="s">
        <v>3101</v>
      </c>
      <c r="D145" s="4060" t="s">
        <v>3453</v>
      </c>
      <c r="E145" s="4060" t="s">
        <v>2887</v>
      </c>
      <c r="F145" s="4060" t="s">
        <v>3456</v>
      </c>
      <c r="G145" s="4111">
        <f>SUM(H145:J145)</f>
        <v>83019</v>
      </c>
      <c r="H145" s="4111"/>
      <c r="I145" s="4111"/>
      <c r="J145" s="4111">
        <v>83019</v>
      </c>
      <c r="K145" s="4111">
        <f>SUM(L145:N145)</f>
        <v>6443</v>
      </c>
      <c r="L145" s="4111"/>
      <c r="M145" s="4111"/>
      <c r="N145" s="4064">
        <v>6443</v>
      </c>
      <c r="O145" s="4111">
        <f>SUM(P145:R145)</f>
        <v>3000</v>
      </c>
      <c r="P145" s="4111"/>
      <c r="Q145" s="4111"/>
      <c r="R145" s="4111">
        <v>3000</v>
      </c>
      <c r="S145" s="4064">
        <f>SUM(T145:V145)</f>
        <v>53100</v>
      </c>
      <c r="T145" s="4111"/>
      <c r="U145" s="4111"/>
      <c r="V145" s="4111">
        <f>43100+10000</f>
        <v>53100</v>
      </c>
    </row>
    <row r="146" spans="1:22" ht="33.75" customHeight="1">
      <c r="A146" s="4060">
        <v>3</v>
      </c>
      <c r="B146" s="4110" t="s">
        <v>3457</v>
      </c>
      <c r="C146" s="4060" t="s">
        <v>3101</v>
      </c>
      <c r="D146" s="4060" t="s">
        <v>3458</v>
      </c>
      <c r="E146" s="4060" t="s">
        <v>2887</v>
      </c>
      <c r="F146" s="4060" t="s">
        <v>3459</v>
      </c>
      <c r="G146" s="4111">
        <f>SUM(H146:J146)</f>
        <v>72883</v>
      </c>
      <c r="H146" s="4111"/>
      <c r="I146" s="4111"/>
      <c r="J146" s="4111">
        <v>72883</v>
      </c>
      <c r="K146" s="4111">
        <f>SUM(L146:N146)</f>
        <v>0</v>
      </c>
      <c r="L146" s="4111"/>
      <c r="M146" s="4111"/>
      <c r="N146" s="4064"/>
      <c r="O146" s="4111">
        <f>SUM(P146:R146)</f>
        <v>500</v>
      </c>
      <c r="P146" s="4111"/>
      <c r="Q146" s="4111"/>
      <c r="R146" s="4111">
        <v>500</v>
      </c>
      <c r="S146" s="4064">
        <f>SUM(T146:V146)</f>
        <v>30000</v>
      </c>
      <c r="T146" s="4111"/>
      <c r="U146" s="4111"/>
      <c r="V146" s="4111">
        <v>30000</v>
      </c>
    </row>
    <row r="147" spans="1:22" ht="33.75" customHeight="1">
      <c r="A147" s="4060">
        <v>4</v>
      </c>
      <c r="B147" s="4110" t="s">
        <v>3460</v>
      </c>
      <c r="C147" s="4060" t="s">
        <v>3101</v>
      </c>
      <c r="D147" s="4060" t="s">
        <v>3461</v>
      </c>
      <c r="E147" s="4060" t="s">
        <v>2887</v>
      </c>
      <c r="F147" s="4060" t="s">
        <v>3462</v>
      </c>
      <c r="G147" s="4111">
        <f>SUM(H147:J147)</f>
        <v>25982</v>
      </c>
      <c r="H147" s="4111"/>
      <c r="I147" s="4111"/>
      <c r="J147" s="4111">
        <v>25982</v>
      </c>
      <c r="K147" s="4111">
        <f>SUM(L147:N147)</f>
        <v>9670</v>
      </c>
      <c r="L147" s="4111"/>
      <c r="M147" s="4111"/>
      <c r="N147" s="4064">
        <v>9670</v>
      </c>
      <c r="O147" s="4111">
        <f>SUM(P147:R147)</f>
        <v>2000</v>
      </c>
      <c r="P147" s="4111"/>
      <c r="Q147" s="4111"/>
      <c r="R147" s="4111">
        <v>2000</v>
      </c>
      <c r="S147" s="4064">
        <f>SUM(T147:V147)</f>
        <v>16000</v>
      </c>
      <c r="T147" s="4111"/>
      <c r="U147" s="4111"/>
      <c r="V147" s="4111">
        <v>16000</v>
      </c>
    </row>
    <row r="148" spans="1:22" s="1577" customFormat="1">
      <c r="A148" s="4022" t="s">
        <v>3463</v>
      </c>
      <c r="B148" s="4023" t="s">
        <v>3414</v>
      </c>
      <c r="C148" s="4048"/>
      <c r="D148" s="4048"/>
      <c r="E148" s="4048"/>
      <c r="F148" s="4048"/>
      <c r="G148" s="4040">
        <f t="shared" ref="G148:V149" si="72">G149</f>
        <v>178413</v>
      </c>
      <c r="H148" s="4040">
        <f t="shared" si="72"/>
        <v>0</v>
      </c>
      <c r="I148" s="4040">
        <f t="shared" si="72"/>
        <v>0</v>
      </c>
      <c r="J148" s="4040">
        <f t="shared" si="72"/>
        <v>178413</v>
      </c>
      <c r="K148" s="4040">
        <f t="shared" si="72"/>
        <v>125027.13000000002</v>
      </c>
      <c r="L148" s="4040">
        <f t="shared" si="72"/>
        <v>0</v>
      </c>
      <c r="M148" s="4040">
        <f t="shared" si="72"/>
        <v>0</v>
      </c>
      <c r="N148" s="4040">
        <f t="shared" si="72"/>
        <v>125027.13000000002</v>
      </c>
      <c r="O148" s="4040">
        <f t="shared" si="72"/>
        <v>105232</v>
      </c>
      <c r="P148" s="4040">
        <f t="shared" si="72"/>
        <v>0</v>
      </c>
      <c r="Q148" s="4040">
        <f t="shared" si="72"/>
        <v>0</v>
      </c>
      <c r="R148" s="4040">
        <f t="shared" si="72"/>
        <v>105232</v>
      </c>
      <c r="S148" s="4040">
        <f t="shared" si="72"/>
        <v>18000</v>
      </c>
      <c r="T148" s="4040">
        <f t="shared" si="72"/>
        <v>0</v>
      </c>
      <c r="U148" s="4040">
        <f t="shared" si="72"/>
        <v>0</v>
      </c>
      <c r="V148" s="4040">
        <f>V149</f>
        <v>18000</v>
      </c>
    </row>
    <row r="149" spans="1:22" s="248" customFormat="1">
      <c r="A149" s="4022">
        <v>1</v>
      </c>
      <c r="B149" s="4023" t="s">
        <v>3122</v>
      </c>
      <c r="C149" s="4022"/>
      <c r="D149" s="4022"/>
      <c r="E149" s="4022"/>
      <c r="F149" s="4022"/>
      <c r="G149" s="4040">
        <f t="shared" si="72"/>
        <v>178413</v>
      </c>
      <c r="H149" s="4040">
        <f t="shared" si="72"/>
        <v>0</v>
      </c>
      <c r="I149" s="4040">
        <f t="shared" si="72"/>
        <v>0</v>
      </c>
      <c r="J149" s="4040">
        <f t="shared" si="72"/>
        <v>178413</v>
      </c>
      <c r="K149" s="4040">
        <f t="shared" si="72"/>
        <v>125027.13000000002</v>
      </c>
      <c r="L149" s="4040">
        <f t="shared" si="72"/>
        <v>0</v>
      </c>
      <c r="M149" s="4040">
        <f t="shared" si="72"/>
        <v>0</v>
      </c>
      <c r="N149" s="4040">
        <f t="shared" si="72"/>
        <v>125027.13000000002</v>
      </c>
      <c r="O149" s="4040">
        <f t="shared" si="72"/>
        <v>105232</v>
      </c>
      <c r="P149" s="4040">
        <f t="shared" si="72"/>
        <v>0</v>
      </c>
      <c r="Q149" s="4040">
        <f t="shared" si="72"/>
        <v>0</v>
      </c>
      <c r="R149" s="4040">
        <f t="shared" si="72"/>
        <v>105232</v>
      </c>
      <c r="S149" s="4040">
        <f t="shared" si="72"/>
        <v>18000</v>
      </c>
      <c r="T149" s="4040">
        <f t="shared" si="72"/>
        <v>0</v>
      </c>
      <c r="U149" s="4040">
        <f t="shared" si="72"/>
        <v>0</v>
      </c>
      <c r="V149" s="4040">
        <f t="shared" si="72"/>
        <v>18000</v>
      </c>
    </row>
    <row r="150" spans="1:22" ht="31.2">
      <c r="A150" s="4022" t="s">
        <v>34</v>
      </c>
      <c r="B150" s="4041" t="s">
        <v>2871</v>
      </c>
      <c r="C150" s="4022"/>
      <c r="D150" s="4022"/>
      <c r="E150" s="4022"/>
      <c r="F150" s="4022"/>
      <c r="G150" s="4042">
        <f>SUM(G151:G159)</f>
        <v>178413</v>
      </c>
      <c r="H150" s="4042">
        <f t="shared" ref="H150:V150" si="73">SUM(H151:H159)</f>
        <v>0</v>
      </c>
      <c r="I150" s="4042">
        <f t="shared" si="73"/>
        <v>0</v>
      </c>
      <c r="J150" s="4042">
        <f t="shared" si="73"/>
        <v>178413</v>
      </c>
      <c r="K150" s="4042">
        <f t="shared" si="73"/>
        <v>125027.13000000002</v>
      </c>
      <c r="L150" s="4042">
        <f t="shared" si="73"/>
        <v>0</v>
      </c>
      <c r="M150" s="4042">
        <f t="shared" si="73"/>
        <v>0</v>
      </c>
      <c r="N150" s="4042">
        <f t="shared" si="73"/>
        <v>125027.13000000002</v>
      </c>
      <c r="O150" s="4042">
        <f t="shared" si="73"/>
        <v>105232</v>
      </c>
      <c r="P150" s="4042">
        <f t="shared" si="73"/>
        <v>0</v>
      </c>
      <c r="Q150" s="4042">
        <f t="shared" si="73"/>
        <v>0</v>
      </c>
      <c r="R150" s="4042">
        <f t="shared" si="73"/>
        <v>105232</v>
      </c>
      <c r="S150" s="4042">
        <f t="shared" si="73"/>
        <v>18000</v>
      </c>
      <c r="T150" s="4042">
        <f t="shared" si="73"/>
        <v>0</v>
      </c>
      <c r="U150" s="4042">
        <f t="shared" si="73"/>
        <v>0</v>
      </c>
      <c r="V150" s="4042">
        <f t="shared" si="73"/>
        <v>18000</v>
      </c>
    </row>
    <row r="151" spans="1:22" s="4012" customFormat="1" ht="62.4">
      <c r="A151" s="4000">
        <v>1</v>
      </c>
      <c r="B151" s="4112" t="s">
        <v>3464</v>
      </c>
      <c r="C151" s="4068" t="s">
        <v>3465</v>
      </c>
      <c r="D151" s="4000" t="s">
        <v>3466</v>
      </c>
      <c r="E151" s="4000" t="s">
        <v>3309</v>
      </c>
      <c r="F151" s="4068" t="s">
        <v>3467</v>
      </c>
      <c r="G151" s="4064">
        <v>7327</v>
      </c>
      <c r="H151" s="4064">
        <v>0</v>
      </c>
      <c r="I151" s="4064">
        <v>0</v>
      </c>
      <c r="J151" s="4064">
        <v>7327</v>
      </c>
      <c r="K151" s="4064">
        <v>4164.152</v>
      </c>
      <c r="L151" s="4064">
        <v>0</v>
      </c>
      <c r="M151" s="4064">
        <v>0</v>
      </c>
      <c r="N151" s="4064">
        <v>4164.152</v>
      </c>
      <c r="O151" s="4064">
        <v>3100</v>
      </c>
      <c r="P151" s="4064"/>
      <c r="Q151" s="4064">
        <v>0</v>
      </c>
      <c r="R151" s="4064">
        <v>3100</v>
      </c>
      <c r="S151" s="4064">
        <v>2600</v>
      </c>
      <c r="T151" s="4064">
        <v>0</v>
      </c>
      <c r="U151" s="4064">
        <v>0</v>
      </c>
      <c r="V151" s="4064">
        <v>2600</v>
      </c>
    </row>
    <row r="152" spans="1:22" s="4012" customFormat="1" ht="38.25" customHeight="1">
      <c r="A152" s="4000">
        <v>2</v>
      </c>
      <c r="B152" s="4112" t="s">
        <v>3468</v>
      </c>
      <c r="C152" s="4054" t="s">
        <v>3469</v>
      </c>
      <c r="D152" s="4000" t="s">
        <v>3470</v>
      </c>
      <c r="E152" s="4000" t="s">
        <v>3309</v>
      </c>
      <c r="F152" s="4068" t="s">
        <v>3471</v>
      </c>
      <c r="G152" s="4064">
        <v>6101</v>
      </c>
      <c r="H152" s="4064">
        <v>0</v>
      </c>
      <c r="I152" s="4064">
        <v>0</v>
      </c>
      <c r="J152" s="4064">
        <v>6101</v>
      </c>
      <c r="K152" s="4064">
        <v>4000</v>
      </c>
      <c r="L152" s="4064">
        <v>0</v>
      </c>
      <c r="M152" s="4064">
        <v>0</v>
      </c>
      <c r="N152" s="4064">
        <v>4000</v>
      </c>
      <c r="O152" s="4064">
        <v>4000</v>
      </c>
      <c r="P152" s="4064"/>
      <c r="Q152" s="4064">
        <v>0</v>
      </c>
      <c r="R152" s="4064">
        <v>4000</v>
      </c>
      <c r="S152" s="4064">
        <v>1000</v>
      </c>
      <c r="T152" s="4064">
        <v>0</v>
      </c>
      <c r="U152" s="4064">
        <v>0</v>
      </c>
      <c r="V152" s="4064">
        <v>1000</v>
      </c>
    </row>
    <row r="153" spans="1:22" s="4012" customFormat="1" ht="38.25" customHeight="1">
      <c r="A153" s="4000">
        <v>3</v>
      </c>
      <c r="B153" s="4112" t="s">
        <v>3472</v>
      </c>
      <c r="C153" s="4054" t="s">
        <v>3473</v>
      </c>
      <c r="D153" s="4000" t="s">
        <v>3474</v>
      </c>
      <c r="E153" s="4000" t="s">
        <v>3309</v>
      </c>
      <c r="F153" s="4068" t="s">
        <v>3475</v>
      </c>
      <c r="G153" s="4064">
        <v>7227</v>
      </c>
      <c r="H153" s="4064">
        <v>0</v>
      </c>
      <c r="I153" s="4064">
        <v>0</v>
      </c>
      <c r="J153" s="4064">
        <v>7227</v>
      </c>
      <c r="K153" s="4064">
        <v>5400</v>
      </c>
      <c r="L153" s="4064">
        <v>0</v>
      </c>
      <c r="M153" s="4064">
        <v>0</v>
      </c>
      <c r="N153" s="4064">
        <v>5400</v>
      </c>
      <c r="O153" s="4064">
        <v>5400</v>
      </c>
      <c r="P153" s="4064"/>
      <c r="Q153" s="4064">
        <v>0</v>
      </c>
      <c r="R153" s="4064">
        <v>5400</v>
      </c>
      <c r="S153" s="4064">
        <v>600</v>
      </c>
      <c r="T153" s="4064">
        <v>0</v>
      </c>
      <c r="U153" s="4064">
        <v>0</v>
      </c>
      <c r="V153" s="4064">
        <v>600</v>
      </c>
    </row>
    <row r="154" spans="1:22" s="4012" customFormat="1" ht="38.25" customHeight="1">
      <c r="A154" s="4000">
        <v>4</v>
      </c>
      <c r="B154" s="4112" t="s">
        <v>3476</v>
      </c>
      <c r="C154" s="4054" t="s">
        <v>3477</v>
      </c>
      <c r="D154" s="4000" t="s">
        <v>3478</v>
      </c>
      <c r="E154" s="4000" t="s">
        <v>2915</v>
      </c>
      <c r="F154" s="4068" t="s">
        <v>3479</v>
      </c>
      <c r="G154" s="4064">
        <v>13067</v>
      </c>
      <c r="H154" s="4064">
        <v>0</v>
      </c>
      <c r="I154" s="4064">
        <v>0</v>
      </c>
      <c r="J154" s="4064">
        <v>13067</v>
      </c>
      <c r="K154" s="4064">
        <v>11694.44</v>
      </c>
      <c r="L154" s="4064">
        <v>0</v>
      </c>
      <c r="M154" s="4064">
        <v>0</v>
      </c>
      <c r="N154" s="4064">
        <v>11694.44</v>
      </c>
      <c r="O154" s="4064">
        <v>11800</v>
      </c>
      <c r="P154" s="4064"/>
      <c r="Q154" s="4064">
        <v>0</v>
      </c>
      <c r="R154" s="4064">
        <v>11800</v>
      </c>
      <c r="S154" s="4064">
        <v>600</v>
      </c>
      <c r="T154" s="4064">
        <v>0</v>
      </c>
      <c r="U154" s="4064">
        <v>0</v>
      </c>
      <c r="V154" s="4064">
        <v>600</v>
      </c>
    </row>
    <row r="155" spans="1:22" s="4012" customFormat="1" ht="38.25" customHeight="1">
      <c r="A155" s="4000">
        <v>5</v>
      </c>
      <c r="B155" s="4112" t="s">
        <v>3480</v>
      </c>
      <c r="C155" s="4054" t="s">
        <v>3477</v>
      </c>
      <c r="D155" s="4000" t="s">
        <v>3481</v>
      </c>
      <c r="E155" s="4000" t="s">
        <v>3309</v>
      </c>
      <c r="F155" s="4068" t="s">
        <v>3482</v>
      </c>
      <c r="G155" s="4064">
        <v>19125</v>
      </c>
      <c r="H155" s="4064">
        <v>0</v>
      </c>
      <c r="I155" s="4064">
        <v>0</v>
      </c>
      <c r="J155" s="4064">
        <v>19125</v>
      </c>
      <c r="K155" s="4064">
        <v>14058.475</v>
      </c>
      <c r="L155" s="4064">
        <v>0</v>
      </c>
      <c r="M155" s="4064">
        <v>0</v>
      </c>
      <c r="N155" s="4064">
        <v>14058.475</v>
      </c>
      <c r="O155" s="4064">
        <v>13500</v>
      </c>
      <c r="P155" s="4064"/>
      <c r="Q155" s="4064">
        <v>0</v>
      </c>
      <c r="R155" s="4064">
        <v>13500</v>
      </c>
      <c r="S155" s="4064">
        <v>500</v>
      </c>
      <c r="T155" s="4064">
        <v>0</v>
      </c>
      <c r="U155" s="4064">
        <v>0</v>
      </c>
      <c r="V155" s="4064">
        <v>500</v>
      </c>
    </row>
    <row r="156" spans="1:22" s="4012" customFormat="1" ht="38.25" customHeight="1">
      <c r="A156" s="4000">
        <v>6</v>
      </c>
      <c r="B156" s="4112" t="s">
        <v>3483</v>
      </c>
      <c r="C156" s="4054" t="s">
        <v>3473</v>
      </c>
      <c r="D156" s="4000" t="s">
        <v>3484</v>
      </c>
      <c r="E156" s="4000" t="s">
        <v>3309</v>
      </c>
      <c r="F156" s="4068" t="s">
        <v>3485</v>
      </c>
      <c r="G156" s="4064">
        <v>22665</v>
      </c>
      <c r="H156" s="4064">
        <v>0</v>
      </c>
      <c r="I156" s="4064">
        <v>0</v>
      </c>
      <c r="J156" s="4064">
        <v>22665</v>
      </c>
      <c r="K156" s="4064">
        <v>13429.977000000001</v>
      </c>
      <c r="L156" s="4064">
        <v>0</v>
      </c>
      <c r="M156" s="4064">
        <v>0</v>
      </c>
      <c r="N156" s="4064">
        <v>13429.977000000001</v>
      </c>
      <c r="O156" s="4064">
        <v>9620</v>
      </c>
      <c r="P156" s="4064"/>
      <c r="Q156" s="4064">
        <v>0</v>
      </c>
      <c r="R156" s="4064">
        <v>9620</v>
      </c>
      <c r="S156" s="4064">
        <v>5000</v>
      </c>
      <c r="T156" s="4064">
        <v>0</v>
      </c>
      <c r="U156" s="4064">
        <v>0</v>
      </c>
      <c r="V156" s="4064">
        <v>5000</v>
      </c>
    </row>
    <row r="157" spans="1:22" s="4012" customFormat="1" ht="38.25" customHeight="1">
      <c r="A157" s="4000">
        <v>7</v>
      </c>
      <c r="B157" s="4112" t="s">
        <v>3486</v>
      </c>
      <c r="C157" s="4054" t="s">
        <v>3487</v>
      </c>
      <c r="D157" s="4000" t="s">
        <v>3488</v>
      </c>
      <c r="E157" s="4000" t="s">
        <v>3309</v>
      </c>
      <c r="F157" s="4068" t="s">
        <v>3489</v>
      </c>
      <c r="G157" s="4064">
        <v>37179</v>
      </c>
      <c r="H157" s="4064">
        <v>0</v>
      </c>
      <c r="I157" s="4064">
        <v>0</v>
      </c>
      <c r="J157" s="4064">
        <v>37179</v>
      </c>
      <c r="K157" s="4064">
        <v>23058.014999999999</v>
      </c>
      <c r="L157" s="4064">
        <v>0</v>
      </c>
      <c r="M157" s="4064">
        <v>0</v>
      </c>
      <c r="N157" s="4064">
        <v>23058.014999999999</v>
      </c>
      <c r="O157" s="4064">
        <v>21100</v>
      </c>
      <c r="P157" s="4064"/>
      <c r="Q157" s="4064">
        <v>0</v>
      </c>
      <c r="R157" s="4064">
        <v>21100</v>
      </c>
      <c r="S157" s="4064">
        <v>3000</v>
      </c>
      <c r="T157" s="4064">
        <v>0</v>
      </c>
      <c r="U157" s="4064">
        <v>0</v>
      </c>
      <c r="V157" s="4064">
        <v>3000</v>
      </c>
    </row>
    <row r="158" spans="1:22" s="4012" customFormat="1" ht="38.25" customHeight="1">
      <c r="A158" s="4000">
        <v>8</v>
      </c>
      <c r="B158" s="4112" t="s">
        <v>3490</v>
      </c>
      <c r="C158" s="4054" t="s">
        <v>3477</v>
      </c>
      <c r="D158" s="4000" t="s">
        <v>3491</v>
      </c>
      <c r="E158" s="4000" t="s">
        <v>3309</v>
      </c>
      <c r="F158" s="4068" t="s">
        <v>3492</v>
      </c>
      <c r="G158" s="4064">
        <v>29776</v>
      </c>
      <c r="H158" s="4064">
        <v>0</v>
      </c>
      <c r="I158" s="4064">
        <v>0</v>
      </c>
      <c r="J158" s="4064">
        <v>29776</v>
      </c>
      <c r="K158" s="4064">
        <v>21118.983</v>
      </c>
      <c r="L158" s="4064">
        <v>0</v>
      </c>
      <c r="M158" s="4064">
        <v>0</v>
      </c>
      <c r="N158" s="4064">
        <v>21118.983</v>
      </c>
      <c r="O158" s="4064">
        <v>18000</v>
      </c>
      <c r="P158" s="4064"/>
      <c r="Q158" s="4064">
        <v>0</v>
      </c>
      <c r="R158" s="4064">
        <v>18000</v>
      </c>
      <c r="S158" s="4064">
        <v>1700</v>
      </c>
      <c r="T158" s="4064">
        <v>0</v>
      </c>
      <c r="U158" s="4064">
        <v>0</v>
      </c>
      <c r="V158" s="4064">
        <v>1700</v>
      </c>
    </row>
    <row r="159" spans="1:22" s="4012" customFormat="1" ht="31.5" customHeight="1">
      <c r="A159" s="4000">
        <v>9</v>
      </c>
      <c r="B159" s="4112" t="s">
        <v>3493</v>
      </c>
      <c r="C159" s="4054" t="s">
        <v>3494</v>
      </c>
      <c r="D159" s="4000" t="s">
        <v>3495</v>
      </c>
      <c r="E159" s="4000" t="s">
        <v>3309</v>
      </c>
      <c r="F159" s="4068" t="s">
        <v>3496</v>
      </c>
      <c r="G159" s="4064">
        <v>35946</v>
      </c>
      <c r="H159" s="4064">
        <v>0</v>
      </c>
      <c r="I159" s="4064">
        <v>0</v>
      </c>
      <c r="J159" s="4064">
        <v>35946</v>
      </c>
      <c r="K159" s="4064">
        <v>28103.088</v>
      </c>
      <c r="L159" s="4064">
        <v>0</v>
      </c>
      <c r="M159" s="4064">
        <v>0</v>
      </c>
      <c r="N159" s="4064">
        <v>28103.088</v>
      </c>
      <c r="O159" s="4064">
        <v>18712</v>
      </c>
      <c r="P159" s="4064"/>
      <c r="Q159" s="4064">
        <v>0</v>
      </c>
      <c r="R159" s="4064">
        <v>18712</v>
      </c>
      <c r="S159" s="4064">
        <v>3000</v>
      </c>
      <c r="T159" s="4064">
        <v>0</v>
      </c>
      <c r="U159" s="4064">
        <v>0</v>
      </c>
      <c r="V159" s="4064">
        <v>3000</v>
      </c>
    </row>
    <row r="160" spans="1:22" s="1577" customFormat="1">
      <c r="A160" s="4022" t="s">
        <v>3497</v>
      </c>
      <c r="B160" s="4023" t="s">
        <v>3415</v>
      </c>
      <c r="C160" s="4048"/>
      <c r="D160" s="4048"/>
      <c r="E160" s="4048"/>
      <c r="F160" s="4048"/>
      <c r="G160" s="4040">
        <f t="shared" ref="G160:V161" si="74">G161</f>
        <v>228570</v>
      </c>
      <c r="H160" s="4040">
        <f t="shared" si="74"/>
        <v>0</v>
      </c>
      <c r="I160" s="4040">
        <f t="shared" si="74"/>
        <v>0</v>
      </c>
      <c r="J160" s="4040">
        <f t="shared" si="74"/>
        <v>228570</v>
      </c>
      <c r="K160" s="4040">
        <f t="shared" si="74"/>
        <v>108116</v>
      </c>
      <c r="L160" s="4040">
        <f t="shared" si="74"/>
        <v>0</v>
      </c>
      <c r="M160" s="4040">
        <f t="shared" si="74"/>
        <v>0</v>
      </c>
      <c r="N160" s="4040">
        <f t="shared" si="74"/>
        <v>108116</v>
      </c>
      <c r="O160" s="4040">
        <f t="shared" si="74"/>
        <v>108116</v>
      </c>
      <c r="P160" s="4040">
        <f t="shared" si="74"/>
        <v>0</v>
      </c>
      <c r="Q160" s="4040">
        <f t="shared" si="74"/>
        <v>0</v>
      </c>
      <c r="R160" s="4040">
        <f t="shared" si="74"/>
        <v>108116</v>
      </c>
      <c r="S160" s="4040">
        <f t="shared" si="74"/>
        <v>74288</v>
      </c>
      <c r="T160" s="4040">
        <f t="shared" si="74"/>
        <v>0</v>
      </c>
      <c r="U160" s="4040">
        <f t="shared" si="74"/>
        <v>0</v>
      </c>
      <c r="V160" s="4040">
        <f>V161</f>
        <v>74288</v>
      </c>
    </row>
    <row r="161" spans="1:22" s="248" customFormat="1">
      <c r="A161" s="4022">
        <v>1</v>
      </c>
      <c r="B161" s="4023" t="s">
        <v>3122</v>
      </c>
      <c r="C161" s="4022"/>
      <c r="D161" s="4022"/>
      <c r="E161" s="4022"/>
      <c r="F161" s="4022"/>
      <c r="G161" s="4040">
        <f t="shared" si="74"/>
        <v>228570</v>
      </c>
      <c r="H161" s="4040">
        <f t="shared" si="74"/>
        <v>0</v>
      </c>
      <c r="I161" s="4040">
        <f t="shared" si="74"/>
        <v>0</v>
      </c>
      <c r="J161" s="4040">
        <f t="shared" si="74"/>
        <v>228570</v>
      </c>
      <c r="K161" s="4040">
        <f t="shared" si="74"/>
        <v>108116</v>
      </c>
      <c r="L161" s="4040">
        <f t="shared" si="74"/>
        <v>0</v>
      </c>
      <c r="M161" s="4040">
        <f t="shared" si="74"/>
        <v>0</v>
      </c>
      <c r="N161" s="4040">
        <f t="shared" si="74"/>
        <v>108116</v>
      </c>
      <c r="O161" s="4040">
        <f t="shared" si="74"/>
        <v>108116</v>
      </c>
      <c r="P161" s="4040">
        <f t="shared" si="74"/>
        <v>0</v>
      </c>
      <c r="Q161" s="4040">
        <f t="shared" si="74"/>
        <v>0</v>
      </c>
      <c r="R161" s="4040">
        <f t="shared" si="74"/>
        <v>108116</v>
      </c>
      <c r="S161" s="4040">
        <f t="shared" si="74"/>
        <v>74288</v>
      </c>
      <c r="T161" s="4040">
        <f t="shared" si="74"/>
        <v>0</v>
      </c>
      <c r="U161" s="4040">
        <f t="shared" si="74"/>
        <v>0</v>
      </c>
      <c r="V161" s="4040">
        <f t="shared" si="74"/>
        <v>74288</v>
      </c>
    </row>
    <row r="162" spans="1:22" ht="31.2">
      <c r="A162" s="4022" t="s">
        <v>34</v>
      </c>
      <c r="B162" s="4041" t="s">
        <v>2871</v>
      </c>
      <c r="C162" s="4022"/>
      <c r="D162" s="4022"/>
      <c r="E162" s="4022"/>
      <c r="F162" s="4022"/>
      <c r="G162" s="4042">
        <f t="shared" ref="G162:U162" si="75">SUM(G163:G171)</f>
        <v>228570</v>
      </c>
      <c r="H162" s="4042">
        <f t="shared" si="75"/>
        <v>0</v>
      </c>
      <c r="I162" s="4042">
        <f t="shared" si="75"/>
        <v>0</v>
      </c>
      <c r="J162" s="4042">
        <f t="shared" si="75"/>
        <v>228570</v>
      </c>
      <c r="K162" s="4042">
        <f t="shared" si="75"/>
        <v>108116</v>
      </c>
      <c r="L162" s="4042">
        <f t="shared" si="75"/>
        <v>0</v>
      </c>
      <c r="M162" s="4042">
        <f t="shared" si="75"/>
        <v>0</v>
      </c>
      <c r="N162" s="4042">
        <f t="shared" si="75"/>
        <v>108116</v>
      </c>
      <c r="O162" s="4042">
        <f t="shared" si="75"/>
        <v>108116</v>
      </c>
      <c r="P162" s="4042">
        <f t="shared" si="75"/>
        <v>0</v>
      </c>
      <c r="Q162" s="4042">
        <f t="shared" si="75"/>
        <v>0</v>
      </c>
      <c r="R162" s="4042">
        <f t="shared" si="75"/>
        <v>108116</v>
      </c>
      <c r="S162" s="4042">
        <f t="shared" si="75"/>
        <v>74288</v>
      </c>
      <c r="T162" s="4042">
        <f t="shared" si="75"/>
        <v>0</v>
      </c>
      <c r="U162" s="4042">
        <f t="shared" si="75"/>
        <v>0</v>
      </c>
      <c r="V162" s="4042">
        <f>SUM(V163:V171)</f>
        <v>74288</v>
      </c>
    </row>
    <row r="163" spans="1:22" s="1557" customFormat="1" ht="31.5" customHeight="1">
      <c r="A163" s="4000">
        <v>1</v>
      </c>
      <c r="B163" s="4047" t="s">
        <v>3498</v>
      </c>
      <c r="C163" s="4000" t="s">
        <v>3115</v>
      </c>
      <c r="D163" s="4000"/>
      <c r="E163" s="4113" t="s">
        <v>2887</v>
      </c>
      <c r="F163" s="4000" t="s">
        <v>3499</v>
      </c>
      <c r="G163" s="4003">
        <v>34130</v>
      </c>
      <c r="H163" s="4003"/>
      <c r="I163" s="4003"/>
      <c r="J163" s="4003">
        <v>34130</v>
      </c>
      <c r="K163" s="4003">
        <v>12600</v>
      </c>
      <c r="L163" s="4003"/>
      <c r="M163" s="4003"/>
      <c r="N163" s="4003">
        <v>12600</v>
      </c>
      <c r="O163" s="4003">
        <v>12600</v>
      </c>
      <c r="P163" s="4003"/>
      <c r="Q163" s="4003"/>
      <c r="R163" s="4003">
        <v>12600</v>
      </c>
      <c r="S163" s="4005">
        <v>16792</v>
      </c>
      <c r="T163" s="4003"/>
      <c r="U163" s="4003"/>
      <c r="V163" s="4005">
        <v>16792</v>
      </c>
    </row>
    <row r="164" spans="1:22" s="1557" customFormat="1" ht="31.5" customHeight="1">
      <c r="A164" s="4000">
        <v>2</v>
      </c>
      <c r="B164" s="4001" t="s">
        <v>3500</v>
      </c>
      <c r="C164" s="4000" t="s">
        <v>3115</v>
      </c>
      <c r="D164" s="4114"/>
      <c r="E164" s="4113" t="s">
        <v>2887</v>
      </c>
      <c r="F164" s="4000" t="s">
        <v>3501</v>
      </c>
      <c r="G164" s="4003">
        <v>21282</v>
      </c>
      <c r="H164" s="4003"/>
      <c r="I164" s="4003"/>
      <c r="J164" s="4003">
        <v>21282</v>
      </c>
      <c r="K164" s="4003">
        <v>14111</v>
      </c>
      <c r="L164" s="4003"/>
      <c r="M164" s="4003"/>
      <c r="N164" s="4003">
        <v>14111</v>
      </c>
      <c r="O164" s="4003">
        <v>14111</v>
      </c>
      <c r="P164" s="4003"/>
      <c r="Q164" s="4003"/>
      <c r="R164" s="4003">
        <v>14111</v>
      </c>
      <c r="S164" s="4003">
        <v>2927</v>
      </c>
      <c r="T164" s="4003"/>
      <c r="U164" s="4003"/>
      <c r="V164" s="4003">
        <v>2927</v>
      </c>
    </row>
    <row r="165" spans="1:22" s="1557" customFormat="1" ht="31.5" customHeight="1">
      <c r="A165" s="4000">
        <v>3</v>
      </c>
      <c r="B165" s="4047" t="s">
        <v>3502</v>
      </c>
      <c r="C165" s="4000" t="s">
        <v>3115</v>
      </c>
      <c r="D165" s="4114"/>
      <c r="E165" s="4113" t="s">
        <v>2887</v>
      </c>
      <c r="F165" s="4000" t="s">
        <v>3503</v>
      </c>
      <c r="G165" s="4003">
        <v>29295</v>
      </c>
      <c r="H165" s="4003"/>
      <c r="I165" s="4003"/>
      <c r="J165" s="4003">
        <v>29295</v>
      </c>
      <c r="K165" s="4003">
        <v>7700</v>
      </c>
      <c r="L165" s="4003"/>
      <c r="M165" s="4003"/>
      <c r="N165" s="4003">
        <v>7700</v>
      </c>
      <c r="O165" s="4003">
        <v>7700</v>
      </c>
      <c r="P165" s="4003"/>
      <c r="Q165" s="4003"/>
      <c r="R165" s="4003">
        <v>7700</v>
      </c>
      <c r="S165" s="4003">
        <v>16107</v>
      </c>
      <c r="T165" s="4003"/>
      <c r="U165" s="4003"/>
      <c r="V165" s="4003">
        <v>16107</v>
      </c>
    </row>
    <row r="166" spans="1:22" s="1557" customFormat="1" ht="31.5" customHeight="1">
      <c r="A166" s="4000">
        <v>4</v>
      </c>
      <c r="B166" s="4047" t="s">
        <v>3504</v>
      </c>
      <c r="C166" s="4000" t="s">
        <v>3115</v>
      </c>
      <c r="D166" s="4114"/>
      <c r="E166" s="4000" t="s">
        <v>3505</v>
      </c>
      <c r="F166" s="4000" t="s">
        <v>3506</v>
      </c>
      <c r="G166" s="4005">
        <v>29388</v>
      </c>
      <c r="H166" s="4003"/>
      <c r="I166" s="4003"/>
      <c r="J166" s="4005">
        <v>29388</v>
      </c>
      <c r="K166" s="4003">
        <v>17300</v>
      </c>
      <c r="L166" s="4003"/>
      <c r="M166" s="4003"/>
      <c r="N166" s="4003">
        <v>17300</v>
      </c>
      <c r="O166" s="4003">
        <v>17300</v>
      </c>
      <c r="P166" s="4003"/>
      <c r="Q166" s="4003"/>
      <c r="R166" s="4003">
        <v>17300</v>
      </c>
      <c r="S166" s="4003">
        <v>4297</v>
      </c>
      <c r="T166" s="4003"/>
      <c r="U166" s="4003"/>
      <c r="V166" s="4003">
        <v>4297</v>
      </c>
    </row>
    <row r="167" spans="1:22" s="1557" customFormat="1" ht="31.5" customHeight="1">
      <c r="A167" s="4000">
        <v>5</v>
      </c>
      <c r="B167" s="4047" t="s">
        <v>3507</v>
      </c>
      <c r="C167" s="4000" t="s">
        <v>3115</v>
      </c>
      <c r="D167" s="4114"/>
      <c r="E167" s="4000" t="s">
        <v>3505</v>
      </c>
      <c r="F167" s="4000" t="s">
        <v>3508</v>
      </c>
      <c r="G167" s="4005">
        <v>25737</v>
      </c>
      <c r="H167" s="4003"/>
      <c r="I167" s="4003"/>
      <c r="J167" s="4005">
        <v>25737</v>
      </c>
      <c r="K167" s="4003">
        <v>18665</v>
      </c>
      <c r="L167" s="4003"/>
      <c r="M167" s="4003"/>
      <c r="N167" s="4003">
        <v>18665</v>
      </c>
      <c r="O167" s="4003">
        <v>18665</v>
      </c>
      <c r="P167" s="4003"/>
      <c r="Q167" s="4003"/>
      <c r="R167" s="4003">
        <v>18665</v>
      </c>
      <c r="S167" s="4003">
        <v>3186</v>
      </c>
      <c r="T167" s="4003"/>
      <c r="U167" s="4003"/>
      <c r="V167" s="4003">
        <v>3186</v>
      </c>
    </row>
    <row r="168" spans="1:22" s="1557" customFormat="1" ht="31.5" customHeight="1">
      <c r="A168" s="4000">
        <v>6</v>
      </c>
      <c r="B168" s="4047" t="s">
        <v>3509</v>
      </c>
      <c r="C168" s="4000" t="s">
        <v>3115</v>
      </c>
      <c r="D168" s="4114"/>
      <c r="E168" s="4000" t="s">
        <v>2887</v>
      </c>
      <c r="F168" s="4000" t="s">
        <v>3510</v>
      </c>
      <c r="G168" s="4005">
        <v>19681</v>
      </c>
      <c r="H168" s="4003"/>
      <c r="I168" s="4003"/>
      <c r="J168" s="4005">
        <v>19681</v>
      </c>
      <c r="K168" s="4003">
        <v>14140</v>
      </c>
      <c r="L168" s="4003"/>
      <c r="M168" s="4003"/>
      <c r="N168" s="4003">
        <v>14140</v>
      </c>
      <c r="O168" s="4003">
        <v>14140</v>
      </c>
      <c r="P168" s="4003"/>
      <c r="Q168" s="4003"/>
      <c r="R168" s="4003">
        <v>14140</v>
      </c>
      <c r="S168" s="4003">
        <v>717</v>
      </c>
      <c r="T168" s="4003"/>
      <c r="U168" s="4003"/>
      <c r="V168" s="4003">
        <v>717</v>
      </c>
    </row>
    <row r="169" spans="1:22" s="1557" customFormat="1" ht="32.25" customHeight="1">
      <c r="A169" s="4000">
        <v>7</v>
      </c>
      <c r="B169" s="4047" t="s">
        <v>3511</v>
      </c>
      <c r="C169" s="4000" t="s">
        <v>3115</v>
      </c>
      <c r="D169" s="4114"/>
      <c r="E169" s="4113" t="s">
        <v>2887</v>
      </c>
      <c r="F169" s="4000" t="s">
        <v>3512</v>
      </c>
      <c r="G169" s="4003">
        <v>26676</v>
      </c>
      <c r="H169" s="4003"/>
      <c r="I169" s="4003"/>
      <c r="J169" s="4003">
        <v>26676</v>
      </c>
      <c r="K169" s="4003">
        <v>6100</v>
      </c>
      <c r="L169" s="4003"/>
      <c r="M169" s="4003"/>
      <c r="N169" s="4003">
        <v>6100</v>
      </c>
      <c r="O169" s="4003">
        <v>6100</v>
      </c>
      <c r="P169" s="4003"/>
      <c r="Q169" s="4003"/>
      <c r="R169" s="4003">
        <v>6100</v>
      </c>
      <c r="S169" s="4003">
        <v>12875</v>
      </c>
      <c r="T169" s="4003"/>
      <c r="U169" s="4003"/>
      <c r="V169" s="4003">
        <v>12875</v>
      </c>
    </row>
    <row r="170" spans="1:22" s="1557" customFormat="1" ht="32.25" customHeight="1">
      <c r="A170" s="4000">
        <v>8</v>
      </c>
      <c r="B170" s="4047" t="s">
        <v>3513</v>
      </c>
      <c r="C170" s="4000" t="s">
        <v>3115</v>
      </c>
      <c r="D170" s="4114"/>
      <c r="E170" s="4113" t="s">
        <v>2887</v>
      </c>
      <c r="F170" s="4000" t="s">
        <v>3514</v>
      </c>
      <c r="G170" s="4003">
        <v>20841</v>
      </c>
      <c r="H170" s="4003"/>
      <c r="I170" s="4003"/>
      <c r="J170" s="4003">
        <v>20841</v>
      </c>
      <c r="K170" s="4003">
        <v>6700</v>
      </c>
      <c r="L170" s="4003"/>
      <c r="M170" s="4003"/>
      <c r="N170" s="4003">
        <v>6700</v>
      </c>
      <c r="O170" s="4003">
        <v>6700</v>
      </c>
      <c r="P170" s="4003"/>
      <c r="Q170" s="4003"/>
      <c r="R170" s="4003">
        <v>6700</v>
      </c>
      <c r="S170" s="4003">
        <v>9682</v>
      </c>
      <c r="T170" s="4003"/>
      <c r="U170" s="4003"/>
      <c r="V170" s="4003">
        <v>9682</v>
      </c>
    </row>
    <row r="171" spans="1:22" s="1557" customFormat="1" ht="32.25" customHeight="1">
      <c r="A171" s="4000">
        <v>9</v>
      </c>
      <c r="B171" s="4047" t="s">
        <v>3515</v>
      </c>
      <c r="C171" s="4000" t="s">
        <v>3115</v>
      </c>
      <c r="D171" s="4114"/>
      <c r="E171" s="4113" t="s">
        <v>2887</v>
      </c>
      <c r="F171" s="4000" t="s">
        <v>3516</v>
      </c>
      <c r="G171" s="4003">
        <v>21540</v>
      </c>
      <c r="H171" s="4003"/>
      <c r="I171" s="4003"/>
      <c r="J171" s="4003">
        <v>21540</v>
      </c>
      <c r="K171" s="4003">
        <v>10800</v>
      </c>
      <c r="L171" s="4003"/>
      <c r="M171" s="4003"/>
      <c r="N171" s="4003">
        <v>10800</v>
      </c>
      <c r="O171" s="4003">
        <v>10800</v>
      </c>
      <c r="P171" s="4003"/>
      <c r="Q171" s="4003"/>
      <c r="R171" s="4003">
        <v>10800</v>
      </c>
      <c r="S171" s="4003">
        <v>7705</v>
      </c>
      <c r="T171" s="4003"/>
      <c r="U171" s="4003"/>
      <c r="V171" s="4003">
        <v>7705</v>
      </c>
    </row>
    <row r="172" spans="1:22" s="248" customFormat="1">
      <c r="A172" s="4022" t="s">
        <v>217</v>
      </c>
      <c r="B172" s="4023" t="s">
        <v>3094</v>
      </c>
      <c r="C172" s="4022"/>
      <c r="D172" s="4022"/>
      <c r="E172" s="4022"/>
      <c r="F172" s="4022"/>
      <c r="G172" s="4040">
        <f>G173</f>
        <v>43036</v>
      </c>
      <c r="H172" s="4040">
        <f t="shared" ref="H172:V175" si="76">H173</f>
        <v>0</v>
      </c>
      <c r="I172" s="4040">
        <f t="shared" si="76"/>
        <v>0</v>
      </c>
      <c r="J172" s="4040">
        <f t="shared" si="76"/>
        <v>43036</v>
      </c>
      <c r="K172" s="4040">
        <f t="shared" si="76"/>
        <v>5000</v>
      </c>
      <c r="L172" s="4040">
        <f t="shared" si="76"/>
        <v>0</v>
      </c>
      <c r="M172" s="4040">
        <f t="shared" si="76"/>
        <v>0</v>
      </c>
      <c r="N172" s="4040">
        <f t="shared" si="76"/>
        <v>5000</v>
      </c>
      <c r="O172" s="4040">
        <f t="shared" si="76"/>
        <v>5000</v>
      </c>
      <c r="P172" s="4040">
        <f t="shared" si="76"/>
        <v>0</v>
      </c>
      <c r="Q172" s="4040">
        <f t="shared" si="76"/>
        <v>0</v>
      </c>
      <c r="R172" s="4040">
        <f t="shared" si="76"/>
        <v>5000</v>
      </c>
      <c r="S172" s="4040">
        <f t="shared" si="76"/>
        <v>24000</v>
      </c>
      <c r="T172" s="4040">
        <f t="shared" si="76"/>
        <v>0</v>
      </c>
      <c r="U172" s="4040">
        <f t="shared" si="76"/>
        <v>0</v>
      </c>
      <c r="V172" s="4040">
        <f t="shared" si="76"/>
        <v>24000</v>
      </c>
    </row>
    <row r="173" spans="1:22" s="248" customFormat="1">
      <c r="A173" s="4022" t="s">
        <v>9</v>
      </c>
      <c r="B173" s="4023" t="s">
        <v>1455</v>
      </c>
      <c r="C173" s="4022"/>
      <c r="D173" s="4022"/>
      <c r="E173" s="4022"/>
      <c r="F173" s="4022"/>
      <c r="G173" s="4040">
        <f>G174</f>
        <v>43036</v>
      </c>
      <c r="H173" s="4040">
        <f t="shared" si="76"/>
        <v>0</v>
      </c>
      <c r="I173" s="4040">
        <f t="shared" si="76"/>
        <v>0</v>
      </c>
      <c r="J173" s="4040">
        <f t="shared" si="76"/>
        <v>43036</v>
      </c>
      <c r="K173" s="4040">
        <f t="shared" si="76"/>
        <v>5000</v>
      </c>
      <c r="L173" s="4040">
        <f t="shared" si="76"/>
        <v>0</v>
      </c>
      <c r="M173" s="4040">
        <f t="shared" si="76"/>
        <v>0</v>
      </c>
      <c r="N173" s="4040">
        <f t="shared" si="76"/>
        <v>5000</v>
      </c>
      <c r="O173" s="4040">
        <f t="shared" si="76"/>
        <v>5000</v>
      </c>
      <c r="P173" s="4040">
        <f t="shared" si="76"/>
        <v>0</v>
      </c>
      <c r="Q173" s="4040">
        <f t="shared" si="76"/>
        <v>0</v>
      </c>
      <c r="R173" s="4040">
        <f t="shared" si="76"/>
        <v>5000</v>
      </c>
      <c r="S173" s="4040">
        <f t="shared" si="76"/>
        <v>24000</v>
      </c>
      <c r="T173" s="4040">
        <f t="shared" si="76"/>
        <v>0</v>
      </c>
      <c r="U173" s="4040">
        <f t="shared" si="76"/>
        <v>0</v>
      </c>
      <c r="V173" s="4040">
        <f t="shared" si="76"/>
        <v>24000</v>
      </c>
    </row>
    <row r="174" spans="1:22" s="248" customFormat="1">
      <c r="A174" s="4022">
        <v>1</v>
      </c>
      <c r="B174" s="4023" t="s">
        <v>3122</v>
      </c>
      <c r="C174" s="4022"/>
      <c r="D174" s="4022"/>
      <c r="E174" s="4022"/>
      <c r="F174" s="4022"/>
      <c r="G174" s="4040">
        <f>G175</f>
        <v>43036</v>
      </c>
      <c r="H174" s="4040">
        <f t="shared" si="76"/>
        <v>0</v>
      </c>
      <c r="I174" s="4040">
        <f t="shared" si="76"/>
        <v>0</v>
      </c>
      <c r="J174" s="4040">
        <f t="shared" si="76"/>
        <v>43036</v>
      </c>
      <c r="K174" s="4040">
        <f t="shared" si="76"/>
        <v>5000</v>
      </c>
      <c r="L174" s="4040">
        <f t="shared" si="76"/>
        <v>0</v>
      </c>
      <c r="M174" s="4040">
        <f t="shared" si="76"/>
        <v>0</v>
      </c>
      <c r="N174" s="4040">
        <f t="shared" si="76"/>
        <v>5000</v>
      </c>
      <c r="O174" s="4040">
        <f t="shared" si="76"/>
        <v>5000</v>
      </c>
      <c r="P174" s="4040">
        <f t="shared" si="76"/>
        <v>0</v>
      </c>
      <c r="Q174" s="4040">
        <f t="shared" si="76"/>
        <v>0</v>
      </c>
      <c r="R174" s="4040">
        <f t="shared" si="76"/>
        <v>5000</v>
      </c>
      <c r="S174" s="4040">
        <f t="shared" si="76"/>
        <v>24000</v>
      </c>
      <c r="T174" s="4040">
        <f t="shared" si="76"/>
        <v>0</v>
      </c>
      <c r="U174" s="4040">
        <f t="shared" si="76"/>
        <v>0</v>
      </c>
      <c r="V174" s="4040">
        <f t="shared" si="76"/>
        <v>24000</v>
      </c>
    </row>
    <row r="175" spans="1:22" ht="31.2">
      <c r="A175" s="4022" t="s">
        <v>34</v>
      </c>
      <c r="B175" s="4041" t="s">
        <v>2871</v>
      </c>
      <c r="C175" s="4022"/>
      <c r="D175" s="4022"/>
      <c r="E175" s="4022"/>
      <c r="F175" s="4022"/>
      <c r="G175" s="4042">
        <f>G176</f>
        <v>43036</v>
      </c>
      <c r="H175" s="4042">
        <f t="shared" si="76"/>
        <v>0</v>
      </c>
      <c r="I175" s="4042">
        <f t="shared" si="76"/>
        <v>0</v>
      </c>
      <c r="J175" s="4042">
        <f t="shared" si="76"/>
        <v>43036</v>
      </c>
      <c r="K175" s="4042">
        <f t="shared" si="76"/>
        <v>5000</v>
      </c>
      <c r="L175" s="4042">
        <f t="shared" si="76"/>
        <v>0</v>
      </c>
      <c r="M175" s="4042">
        <f t="shared" si="76"/>
        <v>0</v>
      </c>
      <c r="N175" s="4042">
        <f t="shared" si="76"/>
        <v>5000</v>
      </c>
      <c r="O175" s="4042">
        <f t="shared" si="76"/>
        <v>5000</v>
      </c>
      <c r="P175" s="4042">
        <f t="shared" si="76"/>
        <v>0</v>
      </c>
      <c r="Q175" s="4042">
        <f t="shared" si="76"/>
        <v>0</v>
      </c>
      <c r="R175" s="4042">
        <f t="shared" si="76"/>
        <v>5000</v>
      </c>
      <c r="S175" s="4042">
        <f t="shared" si="76"/>
        <v>24000</v>
      </c>
      <c r="T175" s="4042">
        <f t="shared" si="76"/>
        <v>0</v>
      </c>
      <c r="U175" s="4042">
        <f t="shared" si="76"/>
        <v>0</v>
      </c>
      <c r="V175" s="4042">
        <f t="shared" si="76"/>
        <v>24000</v>
      </c>
    </row>
    <row r="176" spans="1:22" ht="51.75" customHeight="1">
      <c r="A176" s="4115">
        <v>1</v>
      </c>
      <c r="B176" s="4116" t="s">
        <v>3517</v>
      </c>
      <c r="C176" s="4065" t="s">
        <v>3097</v>
      </c>
      <c r="D176" s="4054" t="s">
        <v>3098</v>
      </c>
      <c r="E176" s="4000" t="s">
        <v>2892</v>
      </c>
      <c r="F176" s="4117" t="s">
        <v>3518</v>
      </c>
      <c r="G176" s="4046">
        <f>H176+I176+J176</f>
        <v>43036</v>
      </c>
      <c r="H176" s="4046"/>
      <c r="I176" s="4046"/>
      <c r="J176" s="4046">
        <v>43036</v>
      </c>
      <c r="K176" s="4046">
        <f>L176+M176+N176</f>
        <v>5000</v>
      </c>
      <c r="L176" s="4046"/>
      <c r="M176" s="4046"/>
      <c r="N176" s="4046">
        <v>5000</v>
      </c>
      <c r="O176" s="4046">
        <f>P176+Q176+R176</f>
        <v>5000</v>
      </c>
      <c r="P176" s="4046"/>
      <c r="Q176" s="4046"/>
      <c r="R176" s="4046">
        <v>5000</v>
      </c>
      <c r="S176" s="4046">
        <f>T176+U176+V176</f>
        <v>24000</v>
      </c>
      <c r="T176" s="4046"/>
      <c r="U176" s="4046"/>
      <c r="V176" s="4046">
        <v>24000</v>
      </c>
    </row>
    <row r="177" spans="1:22" s="248" customFormat="1">
      <c r="A177" s="4022" t="s">
        <v>1048</v>
      </c>
      <c r="B177" s="4023" t="s">
        <v>3095</v>
      </c>
      <c r="C177" s="4022"/>
      <c r="D177" s="4022"/>
      <c r="E177" s="4022"/>
      <c r="F177" s="4022"/>
      <c r="G177" s="4040">
        <f>G178+G182</f>
        <v>454149.63799999998</v>
      </c>
      <c r="H177" s="4040">
        <f t="shared" ref="H177:V177" si="77">H178+H182</f>
        <v>0</v>
      </c>
      <c r="I177" s="4040">
        <f t="shared" si="77"/>
        <v>0</v>
      </c>
      <c r="J177" s="4040">
        <f t="shared" si="77"/>
        <v>454149.63799999998</v>
      </c>
      <c r="K177" s="4040">
        <f t="shared" si="77"/>
        <v>203534</v>
      </c>
      <c r="L177" s="4040">
        <f t="shared" si="77"/>
        <v>0</v>
      </c>
      <c r="M177" s="4040">
        <f t="shared" si="77"/>
        <v>0</v>
      </c>
      <c r="N177" s="4040">
        <f t="shared" si="77"/>
        <v>203534</v>
      </c>
      <c r="O177" s="4040">
        <f t="shared" si="77"/>
        <v>180502</v>
      </c>
      <c r="P177" s="4040">
        <f t="shared" si="77"/>
        <v>0</v>
      </c>
      <c r="Q177" s="4040">
        <f t="shared" si="77"/>
        <v>0</v>
      </c>
      <c r="R177" s="4040">
        <f t="shared" si="77"/>
        <v>180502</v>
      </c>
      <c r="S177" s="4040">
        <f t="shared" si="77"/>
        <v>231919</v>
      </c>
      <c r="T177" s="4040">
        <f t="shared" si="77"/>
        <v>0</v>
      </c>
      <c r="U177" s="4040">
        <f t="shared" si="77"/>
        <v>0</v>
      </c>
      <c r="V177" s="4040">
        <f t="shared" si="77"/>
        <v>231919</v>
      </c>
    </row>
    <row r="178" spans="1:22" s="248" customFormat="1">
      <c r="A178" s="4022" t="s">
        <v>9</v>
      </c>
      <c r="B178" s="4023" t="s">
        <v>1451</v>
      </c>
      <c r="C178" s="4022"/>
      <c r="D178" s="4022"/>
      <c r="E178" s="4022"/>
      <c r="F178" s="4022"/>
      <c r="G178" s="4040">
        <f>G179</f>
        <v>63023.637999999999</v>
      </c>
      <c r="H178" s="4040">
        <f t="shared" ref="H178:V180" si="78">H179</f>
        <v>0</v>
      </c>
      <c r="I178" s="4040">
        <f t="shared" si="78"/>
        <v>0</v>
      </c>
      <c r="J178" s="4040">
        <f t="shared" si="78"/>
        <v>63023.637999999999</v>
      </c>
      <c r="K178" s="4040">
        <f t="shared" si="78"/>
        <v>269</v>
      </c>
      <c r="L178" s="4040">
        <f t="shared" si="78"/>
        <v>0</v>
      </c>
      <c r="M178" s="4040">
        <f t="shared" si="78"/>
        <v>0</v>
      </c>
      <c r="N178" s="4040">
        <f t="shared" si="78"/>
        <v>269</v>
      </c>
      <c r="O178" s="4040">
        <f t="shared" si="78"/>
        <v>269</v>
      </c>
      <c r="P178" s="4040">
        <f t="shared" si="78"/>
        <v>0</v>
      </c>
      <c r="Q178" s="4040">
        <f t="shared" si="78"/>
        <v>0</v>
      </c>
      <c r="R178" s="4040">
        <f t="shared" si="78"/>
        <v>269</v>
      </c>
      <c r="S178" s="4040">
        <f t="shared" si="78"/>
        <v>56700</v>
      </c>
      <c r="T178" s="4040">
        <f t="shared" si="78"/>
        <v>0</v>
      </c>
      <c r="U178" s="4040">
        <f t="shared" si="78"/>
        <v>0</v>
      </c>
      <c r="V178" s="4040">
        <f t="shared" si="78"/>
        <v>56700</v>
      </c>
    </row>
    <row r="179" spans="1:22" s="248" customFormat="1">
      <c r="A179" s="4022">
        <v>1</v>
      </c>
      <c r="B179" s="4023" t="s">
        <v>3122</v>
      </c>
      <c r="C179" s="4022"/>
      <c r="D179" s="4022"/>
      <c r="E179" s="4022"/>
      <c r="F179" s="4022"/>
      <c r="G179" s="4040">
        <f>G180</f>
        <v>63023.637999999999</v>
      </c>
      <c r="H179" s="4040">
        <f t="shared" si="78"/>
        <v>0</v>
      </c>
      <c r="I179" s="4040">
        <f t="shared" si="78"/>
        <v>0</v>
      </c>
      <c r="J179" s="4040">
        <f t="shared" si="78"/>
        <v>63023.637999999999</v>
      </c>
      <c r="K179" s="4040">
        <f t="shared" si="78"/>
        <v>269</v>
      </c>
      <c r="L179" s="4040">
        <f t="shared" si="78"/>
        <v>0</v>
      </c>
      <c r="M179" s="4040">
        <f t="shared" si="78"/>
        <v>0</v>
      </c>
      <c r="N179" s="4040">
        <f t="shared" si="78"/>
        <v>269</v>
      </c>
      <c r="O179" s="4040">
        <f t="shared" si="78"/>
        <v>269</v>
      </c>
      <c r="P179" s="4040">
        <f t="shared" si="78"/>
        <v>0</v>
      </c>
      <c r="Q179" s="4040">
        <f t="shared" si="78"/>
        <v>0</v>
      </c>
      <c r="R179" s="4040">
        <f t="shared" si="78"/>
        <v>269</v>
      </c>
      <c r="S179" s="4040">
        <f t="shared" si="78"/>
        <v>56700</v>
      </c>
      <c r="T179" s="4040">
        <f t="shared" si="78"/>
        <v>0</v>
      </c>
      <c r="U179" s="4040">
        <f t="shared" si="78"/>
        <v>0</v>
      </c>
      <c r="V179" s="4040">
        <f t="shared" si="78"/>
        <v>56700</v>
      </c>
    </row>
    <row r="180" spans="1:22" ht="31.2">
      <c r="A180" s="4022" t="s">
        <v>34</v>
      </c>
      <c r="B180" s="4041" t="s">
        <v>2871</v>
      </c>
      <c r="C180" s="4022"/>
      <c r="D180" s="4022"/>
      <c r="E180" s="4022"/>
      <c r="F180" s="4022"/>
      <c r="G180" s="4042">
        <f>G181</f>
        <v>63023.637999999999</v>
      </c>
      <c r="H180" s="4042">
        <f t="shared" si="78"/>
        <v>0</v>
      </c>
      <c r="I180" s="4042">
        <f t="shared" si="78"/>
        <v>0</v>
      </c>
      <c r="J180" s="4042">
        <f t="shared" si="78"/>
        <v>63023.637999999999</v>
      </c>
      <c r="K180" s="4042">
        <f t="shared" si="78"/>
        <v>269</v>
      </c>
      <c r="L180" s="4042">
        <f t="shared" si="78"/>
        <v>0</v>
      </c>
      <c r="M180" s="4042">
        <f t="shared" si="78"/>
        <v>0</v>
      </c>
      <c r="N180" s="4042">
        <f t="shared" si="78"/>
        <v>269</v>
      </c>
      <c r="O180" s="4042">
        <f t="shared" si="78"/>
        <v>269</v>
      </c>
      <c r="P180" s="4042">
        <f t="shared" si="78"/>
        <v>0</v>
      </c>
      <c r="Q180" s="4042">
        <f t="shared" si="78"/>
        <v>0</v>
      </c>
      <c r="R180" s="4042">
        <f t="shared" si="78"/>
        <v>269</v>
      </c>
      <c r="S180" s="4042">
        <f t="shared" si="78"/>
        <v>56700</v>
      </c>
      <c r="T180" s="4042">
        <f t="shared" si="78"/>
        <v>0</v>
      </c>
      <c r="U180" s="4042">
        <f t="shared" si="78"/>
        <v>0</v>
      </c>
      <c r="V180" s="4042">
        <f t="shared" si="78"/>
        <v>56700</v>
      </c>
    </row>
    <row r="181" spans="1:22" ht="62.25" customHeight="1">
      <c r="A181" s="4115">
        <v>1</v>
      </c>
      <c r="B181" s="4116" t="s">
        <v>3096</v>
      </c>
      <c r="C181" s="4065" t="s">
        <v>3097</v>
      </c>
      <c r="D181" s="4054" t="s">
        <v>3098</v>
      </c>
      <c r="E181" s="4000" t="s">
        <v>2892</v>
      </c>
      <c r="F181" s="4117" t="s">
        <v>3099</v>
      </c>
      <c r="G181" s="4046">
        <f>H181+I181+J181</f>
        <v>63023.637999999999</v>
      </c>
      <c r="H181" s="4118"/>
      <c r="I181" s="4118"/>
      <c r="J181" s="4046">
        <v>63023.637999999999</v>
      </c>
      <c r="K181" s="4046">
        <f>L181+M181+N181</f>
        <v>269</v>
      </c>
      <c r="L181" s="4046"/>
      <c r="M181" s="4046"/>
      <c r="N181" s="4046">
        <v>269</v>
      </c>
      <c r="O181" s="4046">
        <f>P181+Q181+R181</f>
        <v>269</v>
      </c>
      <c r="P181" s="4046"/>
      <c r="Q181" s="4046"/>
      <c r="R181" s="4046">
        <v>269</v>
      </c>
      <c r="S181" s="4046">
        <f>T181+U181+V181</f>
        <v>56700</v>
      </c>
      <c r="T181" s="4046"/>
      <c r="U181" s="4046"/>
      <c r="V181" s="4046">
        <v>56700</v>
      </c>
    </row>
    <row r="182" spans="1:22" s="248" customFormat="1" ht="31.2">
      <c r="A182" s="4022" t="s">
        <v>20</v>
      </c>
      <c r="B182" s="4023" t="s">
        <v>2842</v>
      </c>
      <c r="C182" s="4022"/>
      <c r="D182" s="4022"/>
      <c r="E182" s="4022"/>
      <c r="F182" s="4022"/>
      <c r="G182" s="4040">
        <f>G183</f>
        <v>391126</v>
      </c>
      <c r="H182" s="4040">
        <f t="shared" ref="H182:V183" si="79">H183</f>
        <v>0</v>
      </c>
      <c r="I182" s="4040">
        <f t="shared" si="79"/>
        <v>0</v>
      </c>
      <c r="J182" s="4040">
        <f t="shared" si="79"/>
        <v>391126</v>
      </c>
      <c r="K182" s="4040">
        <f t="shared" si="79"/>
        <v>203265</v>
      </c>
      <c r="L182" s="4040">
        <f t="shared" si="79"/>
        <v>0</v>
      </c>
      <c r="M182" s="4040">
        <f t="shared" si="79"/>
        <v>0</v>
      </c>
      <c r="N182" s="4040">
        <f t="shared" si="79"/>
        <v>203265</v>
      </c>
      <c r="O182" s="4040">
        <f t="shared" si="79"/>
        <v>180233</v>
      </c>
      <c r="P182" s="4040">
        <f t="shared" si="79"/>
        <v>0</v>
      </c>
      <c r="Q182" s="4040">
        <f t="shared" si="79"/>
        <v>0</v>
      </c>
      <c r="R182" s="4040">
        <f t="shared" si="79"/>
        <v>180233</v>
      </c>
      <c r="S182" s="4040">
        <f t="shared" si="79"/>
        <v>175219</v>
      </c>
      <c r="T182" s="4040">
        <f t="shared" si="79"/>
        <v>0</v>
      </c>
      <c r="U182" s="4040">
        <f t="shared" si="79"/>
        <v>0</v>
      </c>
      <c r="V182" s="4040">
        <f t="shared" si="79"/>
        <v>175219</v>
      </c>
    </row>
    <row r="183" spans="1:22" s="248" customFormat="1">
      <c r="A183" s="4022">
        <v>1</v>
      </c>
      <c r="B183" s="4023" t="s">
        <v>3122</v>
      </c>
      <c r="C183" s="4022"/>
      <c r="D183" s="4022"/>
      <c r="E183" s="4022"/>
      <c r="F183" s="4022"/>
      <c r="G183" s="4040">
        <f>G184</f>
        <v>391126</v>
      </c>
      <c r="H183" s="4040">
        <f t="shared" si="79"/>
        <v>0</v>
      </c>
      <c r="I183" s="4040">
        <f t="shared" si="79"/>
        <v>0</v>
      </c>
      <c r="J183" s="4040">
        <f t="shared" si="79"/>
        <v>391126</v>
      </c>
      <c r="K183" s="4040">
        <f t="shared" si="79"/>
        <v>203265</v>
      </c>
      <c r="L183" s="4040">
        <f t="shared" si="79"/>
        <v>0</v>
      </c>
      <c r="M183" s="4040">
        <f t="shared" si="79"/>
        <v>0</v>
      </c>
      <c r="N183" s="4040">
        <f t="shared" si="79"/>
        <v>203265</v>
      </c>
      <c r="O183" s="4040">
        <f t="shared" si="79"/>
        <v>180233</v>
      </c>
      <c r="P183" s="4040">
        <f t="shared" si="79"/>
        <v>0</v>
      </c>
      <c r="Q183" s="4040">
        <f t="shared" si="79"/>
        <v>0</v>
      </c>
      <c r="R183" s="4040">
        <f t="shared" si="79"/>
        <v>180233</v>
      </c>
      <c r="S183" s="4040">
        <f t="shared" si="79"/>
        <v>175219</v>
      </c>
      <c r="T183" s="4040">
        <f t="shared" si="79"/>
        <v>0</v>
      </c>
      <c r="U183" s="4040">
        <f t="shared" si="79"/>
        <v>0</v>
      </c>
      <c r="V183" s="4040">
        <f t="shared" si="79"/>
        <v>175219</v>
      </c>
    </row>
    <row r="184" spans="1:22" ht="31.2">
      <c r="A184" s="4022" t="s">
        <v>34</v>
      </c>
      <c r="B184" s="4041" t="s">
        <v>2871</v>
      </c>
      <c r="C184" s="4022"/>
      <c r="D184" s="4022"/>
      <c r="E184" s="4022"/>
      <c r="F184" s="4022"/>
      <c r="G184" s="4042">
        <f>SUM(G185:G188)</f>
        <v>391126</v>
      </c>
      <c r="H184" s="4042">
        <f t="shared" ref="H184:V184" si="80">SUM(H185:H188)</f>
        <v>0</v>
      </c>
      <c r="I184" s="4042">
        <f t="shared" si="80"/>
        <v>0</v>
      </c>
      <c r="J184" s="4042">
        <f t="shared" si="80"/>
        <v>391126</v>
      </c>
      <c r="K184" s="4042">
        <f t="shared" si="80"/>
        <v>203265</v>
      </c>
      <c r="L184" s="4042">
        <f t="shared" si="80"/>
        <v>0</v>
      </c>
      <c r="M184" s="4042">
        <f t="shared" si="80"/>
        <v>0</v>
      </c>
      <c r="N184" s="4042">
        <f t="shared" si="80"/>
        <v>203265</v>
      </c>
      <c r="O184" s="4042">
        <f t="shared" si="80"/>
        <v>180233</v>
      </c>
      <c r="P184" s="4042">
        <f t="shared" si="80"/>
        <v>0</v>
      </c>
      <c r="Q184" s="4042">
        <f t="shared" si="80"/>
        <v>0</v>
      </c>
      <c r="R184" s="4042">
        <f t="shared" si="80"/>
        <v>180233</v>
      </c>
      <c r="S184" s="4042">
        <f t="shared" si="80"/>
        <v>175219</v>
      </c>
      <c r="T184" s="4042">
        <f t="shared" si="80"/>
        <v>0</v>
      </c>
      <c r="U184" s="4042">
        <f t="shared" si="80"/>
        <v>0</v>
      </c>
      <c r="V184" s="4042">
        <f t="shared" si="80"/>
        <v>175219</v>
      </c>
    </row>
    <row r="185" spans="1:22" ht="46.8">
      <c r="A185" s="4056">
        <v>1</v>
      </c>
      <c r="B185" s="4057" t="s">
        <v>3100</v>
      </c>
      <c r="C185" s="4056" t="s">
        <v>3101</v>
      </c>
      <c r="D185" s="4056" t="s">
        <v>3102</v>
      </c>
      <c r="E185" s="4056" t="s">
        <v>2902</v>
      </c>
      <c r="F185" s="4056" t="s">
        <v>3103</v>
      </c>
      <c r="G185" s="4046">
        <v>58691</v>
      </c>
      <c r="H185" s="4046"/>
      <c r="I185" s="4046"/>
      <c r="J185" s="4046">
        <v>58691</v>
      </c>
      <c r="K185" s="4046">
        <f>N185+M185+L185</f>
        <v>51995</v>
      </c>
      <c r="L185" s="4063"/>
      <c r="M185" s="4063"/>
      <c r="N185" s="4046">
        <v>51995</v>
      </c>
      <c r="O185" s="4046">
        <f t="shared" ref="O185:O188" si="81">P185+Q185+R185</f>
        <v>50483</v>
      </c>
      <c r="P185" s="4063"/>
      <c r="Q185" s="4063"/>
      <c r="R185" s="4063">
        <v>50483</v>
      </c>
      <c r="S185" s="4046">
        <f t="shared" ref="S185:S188" si="82">T185+U185+V185</f>
        <v>3100</v>
      </c>
      <c r="T185" s="4046"/>
      <c r="U185" s="4046"/>
      <c r="V185" s="4046">
        <v>3100</v>
      </c>
    </row>
    <row r="186" spans="1:22" ht="30.75" customHeight="1">
      <c r="A186" s="4056">
        <v>2</v>
      </c>
      <c r="B186" s="4057" t="s">
        <v>3104</v>
      </c>
      <c r="C186" s="4056" t="s">
        <v>3105</v>
      </c>
      <c r="D186" s="4056" t="s">
        <v>3106</v>
      </c>
      <c r="E186" s="4056" t="s">
        <v>3107</v>
      </c>
      <c r="F186" s="4056" t="s">
        <v>3108</v>
      </c>
      <c r="G186" s="4046">
        <v>138692</v>
      </c>
      <c r="H186" s="4046"/>
      <c r="I186" s="4046"/>
      <c r="J186" s="4046">
        <v>138692</v>
      </c>
      <c r="K186" s="4046">
        <f t="shared" ref="K186:K188" si="83">N186+M186+L186</f>
        <v>61149</v>
      </c>
      <c r="L186" s="4063"/>
      <c r="M186" s="4063"/>
      <c r="N186" s="4046">
        <v>61149</v>
      </c>
      <c r="O186" s="4046">
        <f t="shared" si="81"/>
        <v>53202</v>
      </c>
      <c r="P186" s="4063"/>
      <c r="Q186" s="4063"/>
      <c r="R186" s="4063">
        <v>53202</v>
      </c>
      <c r="S186" s="4046">
        <f t="shared" si="82"/>
        <v>71900</v>
      </c>
      <c r="T186" s="4042"/>
      <c r="U186" s="4042"/>
      <c r="V186" s="4046">
        <v>71900</v>
      </c>
    </row>
    <row r="187" spans="1:22" ht="48" customHeight="1">
      <c r="A187" s="4056">
        <v>3</v>
      </c>
      <c r="B187" s="4057" t="s">
        <v>3109</v>
      </c>
      <c r="C187" s="4056" t="s">
        <v>3110</v>
      </c>
      <c r="D187" s="4056" t="s">
        <v>3111</v>
      </c>
      <c r="E187" s="4056" t="s">
        <v>3112</v>
      </c>
      <c r="F187" s="4056" t="s">
        <v>3113</v>
      </c>
      <c r="G187" s="4046">
        <v>85147</v>
      </c>
      <c r="H187" s="4046"/>
      <c r="I187" s="4046"/>
      <c r="J187" s="4046">
        <v>85147</v>
      </c>
      <c r="K187" s="4046">
        <f t="shared" si="83"/>
        <v>46789</v>
      </c>
      <c r="L187" s="4063"/>
      <c r="M187" s="4063"/>
      <c r="N187" s="4046">
        <v>46789</v>
      </c>
      <c r="O187" s="4046">
        <f t="shared" si="81"/>
        <v>45000</v>
      </c>
      <c r="P187" s="4063"/>
      <c r="Q187" s="4063"/>
      <c r="R187" s="4063">
        <v>45000</v>
      </c>
      <c r="S187" s="4046">
        <f t="shared" si="82"/>
        <v>31600</v>
      </c>
      <c r="T187" s="4046"/>
      <c r="U187" s="4046"/>
      <c r="V187" s="4046">
        <v>31600</v>
      </c>
    </row>
    <row r="188" spans="1:22" ht="54" customHeight="1">
      <c r="A188" s="4056">
        <v>4</v>
      </c>
      <c r="B188" s="4057" t="s">
        <v>3114</v>
      </c>
      <c r="C188" s="4056" t="s">
        <v>3115</v>
      </c>
      <c r="D188" s="4056" t="s">
        <v>3111</v>
      </c>
      <c r="E188" s="4056" t="s">
        <v>3116</v>
      </c>
      <c r="F188" s="4056" t="s">
        <v>3117</v>
      </c>
      <c r="G188" s="4046">
        <v>108596</v>
      </c>
      <c r="H188" s="4046"/>
      <c r="I188" s="4046"/>
      <c r="J188" s="4046">
        <v>108596</v>
      </c>
      <c r="K188" s="4046">
        <f t="shared" si="83"/>
        <v>43332</v>
      </c>
      <c r="L188" s="4063"/>
      <c r="M188" s="4063"/>
      <c r="N188" s="4046">
        <v>43332</v>
      </c>
      <c r="O188" s="4046">
        <f t="shared" si="81"/>
        <v>31548</v>
      </c>
      <c r="P188" s="4063"/>
      <c r="Q188" s="4063"/>
      <c r="R188" s="4063">
        <v>31548</v>
      </c>
      <c r="S188" s="4046">
        <f t="shared" si="82"/>
        <v>68619</v>
      </c>
      <c r="T188" s="4042"/>
      <c r="U188" s="4042"/>
      <c r="V188" s="4046">
        <f>68552+67</f>
        <v>68619</v>
      </c>
    </row>
    <row r="189" spans="1:22" s="248" customFormat="1">
      <c r="A189" s="4022" t="s">
        <v>884</v>
      </c>
      <c r="B189" s="4023" t="s">
        <v>3118</v>
      </c>
      <c r="C189" s="4022"/>
      <c r="D189" s="4022"/>
      <c r="E189" s="4022"/>
      <c r="F189" s="4022"/>
      <c r="G189" s="4040">
        <f t="shared" ref="G189:U189" si="84">G190+G198</f>
        <v>109705</v>
      </c>
      <c r="H189" s="4040">
        <f t="shared" si="84"/>
        <v>0</v>
      </c>
      <c r="I189" s="4040">
        <f t="shared" si="84"/>
        <v>0</v>
      </c>
      <c r="J189" s="4040">
        <f t="shared" si="84"/>
        <v>105903</v>
      </c>
      <c r="K189" s="4040">
        <f t="shared" si="84"/>
        <v>15449</v>
      </c>
      <c r="L189" s="4040">
        <f t="shared" si="84"/>
        <v>0</v>
      </c>
      <c r="M189" s="4040">
        <f t="shared" si="84"/>
        <v>0</v>
      </c>
      <c r="N189" s="4040">
        <f t="shared" si="84"/>
        <v>15449</v>
      </c>
      <c r="O189" s="4040">
        <f t="shared" si="84"/>
        <v>5699</v>
      </c>
      <c r="P189" s="4040">
        <f t="shared" si="84"/>
        <v>0</v>
      </c>
      <c r="Q189" s="4040">
        <f t="shared" si="84"/>
        <v>0</v>
      </c>
      <c r="R189" s="4040">
        <f t="shared" si="84"/>
        <v>5699</v>
      </c>
      <c r="S189" s="4040">
        <f t="shared" si="84"/>
        <v>59200</v>
      </c>
      <c r="T189" s="4040">
        <f t="shared" si="84"/>
        <v>0</v>
      </c>
      <c r="U189" s="4040">
        <f t="shared" si="84"/>
        <v>0</v>
      </c>
      <c r="V189" s="4040">
        <f>V190+V198</f>
        <v>59200</v>
      </c>
    </row>
    <row r="190" spans="1:22" s="1577" customFormat="1">
      <c r="A190" s="4022" t="s">
        <v>9</v>
      </c>
      <c r="B190" s="4023" t="s">
        <v>2855</v>
      </c>
      <c r="C190" s="4048"/>
      <c r="D190" s="4048"/>
      <c r="E190" s="4048"/>
      <c r="F190" s="4048"/>
      <c r="G190" s="4040">
        <f>G191+G194</f>
        <v>57264</v>
      </c>
      <c r="H190" s="4040">
        <f t="shared" ref="H190:V190" si="85">H191+H194</f>
        <v>0</v>
      </c>
      <c r="I190" s="4040">
        <f t="shared" si="85"/>
        <v>0</v>
      </c>
      <c r="J190" s="4040">
        <f t="shared" si="85"/>
        <v>53462</v>
      </c>
      <c r="K190" s="4040">
        <f t="shared" si="85"/>
        <v>15449</v>
      </c>
      <c r="L190" s="4040">
        <f t="shared" si="85"/>
        <v>0</v>
      </c>
      <c r="M190" s="4040">
        <f t="shared" si="85"/>
        <v>0</v>
      </c>
      <c r="N190" s="4040">
        <f t="shared" si="85"/>
        <v>15449</v>
      </c>
      <c r="O190" s="4040">
        <f t="shared" si="85"/>
        <v>5699</v>
      </c>
      <c r="P190" s="4040">
        <f t="shared" si="85"/>
        <v>0</v>
      </c>
      <c r="Q190" s="4040">
        <f t="shared" si="85"/>
        <v>0</v>
      </c>
      <c r="R190" s="4040">
        <f t="shared" si="85"/>
        <v>5699</v>
      </c>
      <c r="S190" s="4040">
        <f t="shared" si="85"/>
        <v>34200</v>
      </c>
      <c r="T190" s="4040">
        <f t="shared" si="85"/>
        <v>0</v>
      </c>
      <c r="U190" s="4040">
        <f t="shared" si="85"/>
        <v>0</v>
      </c>
      <c r="V190" s="4040">
        <f t="shared" si="85"/>
        <v>34200</v>
      </c>
    </row>
    <row r="191" spans="1:22" s="812" customFormat="1">
      <c r="A191" s="4114">
        <v>1</v>
      </c>
      <c r="B191" s="4119" t="s">
        <v>3119</v>
      </c>
      <c r="C191" s="4120"/>
      <c r="D191" s="4120"/>
      <c r="E191" s="4120"/>
      <c r="F191" s="4120"/>
      <c r="G191" s="4002">
        <f t="shared" ref="G191:U191" si="86">SUM(G192:G193)</f>
        <v>2843</v>
      </c>
      <c r="H191" s="4002">
        <f t="shared" si="86"/>
        <v>0</v>
      </c>
      <c r="I191" s="4002">
        <f t="shared" si="86"/>
        <v>0</v>
      </c>
      <c r="J191" s="4002">
        <f t="shared" si="86"/>
        <v>2843</v>
      </c>
      <c r="K191" s="4002">
        <f t="shared" si="86"/>
        <v>0</v>
      </c>
      <c r="L191" s="4002">
        <f t="shared" si="86"/>
        <v>0</v>
      </c>
      <c r="M191" s="4002">
        <f t="shared" si="86"/>
        <v>0</v>
      </c>
      <c r="N191" s="4002">
        <f t="shared" si="86"/>
        <v>0</v>
      </c>
      <c r="O191" s="4002">
        <f t="shared" si="86"/>
        <v>0</v>
      </c>
      <c r="P191" s="4002">
        <f t="shared" si="86"/>
        <v>0</v>
      </c>
      <c r="Q191" s="4002">
        <f t="shared" si="86"/>
        <v>0</v>
      </c>
      <c r="R191" s="4002">
        <f t="shared" si="86"/>
        <v>0</v>
      </c>
      <c r="S191" s="4002">
        <f t="shared" si="86"/>
        <v>2000</v>
      </c>
      <c r="T191" s="4002">
        <f t="shared" si="86"/>
        <v>0</v>
      </c>
      <c r="U191" s="4002">
        <f t="shared" si="86"/>
        <v>0</v>
      </c>
      <c r="V191" s="4002">
        <f>SUM(V192:V193)</f>
        <v>2000</v>
      </c>
    </row>
    <row r="192" spans="1:22" s="812" customFormat="1" ht="31.2">
      <c r="A192" s="4000">
        <v>1</v>
      </c>
      <c r="B192" s="4001" t="s">
        <v>3120</v>
      </c>
      <c r="C192" s="4000" t="s">
        <v>3110</v>
      </c>
      <c r="D192" s="4120"/>
      <c r="E192" s="4120"/>
      <c r="F192" s="4120"/>
      <c r="G192" s="4046">
        <f>H192+I192+J192</f>
        <v>1372</v>
      </c>
      <c r="H192" s="4121"/>
      <c r="I192" s="4121"/>
      <c r="J192" s="4003">
        <v>1372</v>
      </c>
      <c r="K192" s="4121"/>
      <c r="L192" s="4121"/>
      <c r="M192" s="4121"/>
      <c r="N192" s="4121"/>
      <c r="O192" s="4121"/>
      <c r="P192" s="4121"/>
      <c r="Q192" s="4121"/>
      <c r="R192" s="4121"/>
      <c r="S192" s="4046">
        <f>T192+U192+V192</f>
        <v>1000</v>
      </c>
      <c r="T192" s="4121"/>
      <c r="U192" s="4121"/>
      <c r="V192" s="4046">
        <v>1000</v>
      </c>
    </row>
    <row r="193" spans="1:22" s="812" customFormat="1" ht="31.2">
      <c r="A193" s="4000">
        <v>2</v>
      </c>
      <c r="B193" s="4001" t="s">
        <v>3121</v>
      </c>
      <c r="C193" s="4000" t="s">
        <v>3115</v>
      </c>
      <c r="D193" s="4120"/>
      <c r="E193" s="4120"/>
      <c r="F193" s="4120"/>
      <c r="G193" s="4046">
        <f>H193+I193+J193</f>
        <v>1471</v>
      </c>
      <c r="H193" s="4121"/>
      <c r="I193" s="4121"/>
      <c r="J193" s="4003">
        <v>1471</v>
      </c>
      <c r="K193" s="4121"/>
      <c r="L193" s="4121"/>
      <c r="M193" s="4121"/>
      <c r="N193" s="4121"/>
      <c r="O193" s="4121"/>
      <c r="P193" s="4121"/>
      <c r="Q193" s="4121"/>
      <c r="R193" s="4121"/>
      <c r="S193" s="4046">
        <f>T193+U193+V193</f>
        <v>1000</v>
      </c>
      <c r="T193" s="4121"/>
      <c r="U193" s="4121"/>
      <c r="V193" s="4046">
        <v>1000</v>
      </c>
    </row>
    <row r="194" spans="1:22" s="812" customFormat="1">
      <c r="A194" s="4114">
        <v>2</v>
      </c>
      <c r="B194" s="4119" t="s">
        <v>3122</v>
      </c>
      <c r="C194" s="4120"/>
      <c r="D194" s="4120"/>
      <c r="E194" s="4120"/>
      <c r="F194" s="4120"/>
      <c r="G194" s="4002">
        <f>G195</f>
        <v>54421</v>
      </c>
      <c r="H194" s="4002"/>
      <c r="I194" s="4002"/>
      <c r="J194" s="4002">
        <f>J195</f>
        <v>50619</v>
      </c>
      <c r="K194" s="4002">
        <f>K195</f>
        <v>15449</v>
      </c>
      <c r="L194" s="4121"/>
      <c r="M194" s="4121"/>
      <c r="N194" s="4002">
        <f>N195</f>
        <v>15449</v>
      </c>
      <c r="O194" s="4002">
        <f>O195</f>
        <v>5699</v>
      </c>
      <c r="P194" s="4121"/>
      <c r="Q194" s="4121"/>
      <c r="R194" s="4002">
        <f>R195</f>
        <v>5699</v>
      </c>
      <c r="S194" s="4002">
        <f>S195</f>
        <v>32200</v>
      </c>
      <c r="T194" s="4121"/>
      <c r="U194" s="4121"/>
      <c r="V194" s="4002">
        <f>V195</f>
        <v>32200</v>
      </c>
    </row>
    <row r="195" spans="1:22" ht="31.2">
      <c r="A195" s="4022" t="s">
        <v>34</v>
      </c>
      <c r="B195" s="4041" t="s">
        <v>2871</v>
      </c>
      <c r="C195" s="4022"/>
      <c r="D195" s="4022"/>
      <c r="E195" s="4022"/>
      <c r="F195" s="4022"/>
      <c r="G195" s="4042">
        <f>SUM(G196:G197)</f>
        <v>54421</v>
      </c>
      <c r="H195" s="4042">
        <f t="shared" ref="H195:V195" si="87">SUM(H196:H197)</f>
        <v>0</v>
      </c>
      <c r="I195" s="4042">
        <f t="shared" si="87"/>
        <v>0</v>
      </c>
      <c r="J195" s="4042">
        <f t="shared" si="87"/>
        <v>50619</v>
      </c>
      <c r="K195" s="4042">
        <f t="shared" si="87"/>
        <v>15449</v>
      </c>
      <c r="L195" s="4042">
        <f t="shared" si="87"/>
        <v>0</v>
      </c>
      <c r="M195" s="4042">
        <f t="shared" si="87"/>
        <v>0</v>
      </c>
      <c r="N195" s="4042">
        <f t="shared" si="87"/>
        <v>15449</v>
      </c>
      <c r="O195" s="4042">
        <f t="shared" si="87"/>
        <v>5699</v>
      </c>
      <c r="P195" s="4042">
        <f t="shared" si="87"/>
        <v>0</v>
      </c>
      <c r="Q195" s="4042">
        <f t="shared" si="87"/>
        <v>0</v>
      </c>
      <c r="R195" s="4042">
        <f t="shared" si="87"/>
        <v>5699</v>
      </c>
      <c r="S195" s="4042">
        <f t="shared" si="87"/>
        <v>32200</v>
      </c>
      <c r="T195" s="4042">
        <f t="shared" si="87"/>
        <v>0</v>
      </c>
      <c r="U195" s="4042">
        <f t="shared" si="87"/>
        <v>0</v>
      </c>
      <c r="V195" s="4042">
        <f t="shared" si="87"/>
        <v>32200</v>
      </c>
    </row>
    <row r="196" spans="1:22" ht="46.8">
      <c r="A196" s="4058">
        <v>1</v>
      </c>
      <c r="B196" s="4122" t="s">
        <v>3123</v>
      </c>
      <c r="C196" s="4054" t="s">
        <v>3124</v>
      </c>
      <c r="D196" s="4054"/>
      <c r="E196" s="4054" t="s">
        <v>2892</v>
      </c>
      <c r="F196" s="4054" t="s">
        <v>3125</v>
      </c>
      <c r="G196" s="4003">
        <v>39702</v>
      </c>
      <c r="H196" s="4003"/>
      <c r="I196" s="4003"/>
      <c r="J196" s="4003">
        <v>35900</v>
      </c>
      <c r="K196" s="4003">
        <f>L196+M196+N196</f>
        <v>15449</v>
      </c>
      <c r="L196" s="4003"/>
      <c r="M196" s="4003"/>
      <c r="N196" s="4003">
        <v>15449</v>
      </c>
      <c r="O196" s="4003">
        <f>P196+Q196+R196</f>
        <v>5699</v>
      </c>
      <c r="P196" s="4003"/>
      <c r="Q196" s="4003"/>
      <c r="R196" s="4003">
        <v>5699</v>
      </c>
      <c r="S196" s="4003">
        <f>T196+U196+V196</f>
        <v>29200</v>
      </c>
      <c r="T196" s="4003"/>
      <c r="U196" s="4003"/>
      <c r="V196" s="4003">
        <v>29200</v>
      </c>
    </row>
    <row r="197" spans="1:22" s="1577" customFormat="1" ht="31.2">
      <c r="A197" s="4123">
        <v>2</v>
      </c>
      <c r="B197" s="4124" t="s">
        <v>3126</v>
      </c>
      <c r="C197" s="4125" t="s">
        <v>3127</v>
      </c>
      <c r="D197" s="4125"/>
      <c r="E197" s="4125" t="s">
        <v>2954</v>
      </c>
      <c r="F197" s="4125"/>
      <c r="G197" s="4126">
        <f>H197+I197+J197</f>
        <v>14719</v>
      </c>
      <c r="H197" s="4126"/>
      <c r="I197" s="4126"/>
      <c r="J197" s="4126">
        <v>14719</v>
      </c>
      <c r="K197" s="4126">
        <f>L197+M197+N197</f>
        <v>0</v>
      </c>
      <c r="L197" s="4126"/>
      <c r="M197" s="4126"/>
      <c r="N197" s="4003"/>
      <c r="O197" s="4126">
        <f>P197+Q197+R197</f>
        <v>0</v>
      </c>
      <c r="P197" s="4126"/>
      <c r="Q197" s="4126"/>
      <c r="R197" s="4126"/>
      <c r="S197" s="4003">
        <f>T197+U197+V197</f>
        <v>3000</v>
      </c>
      <c r="T197" s="4126"/>
      <c r="U197" s="4126"/>
      <c r="V197" s="4126">
        <v>3000</v>
      </c>
    </row>
    <row r="198" spans="1:22" s="1577" customFormat="1" ht="31.2">
      <c r="A198" s="4022" t="s">
        <v>20</v>
      </c>
      <c r="B198" s="4023" t="s">
        <v>3405</v>
      </c>
      <c r="C198" s="4048"/>
      <c r="D198" s="4048"/>
      <c r="E198" s="4048"/>
      <c r="F198" s="4048"/>
      <c r="G198" s="4040">
        <f t="shared" ref="G198:V200" si="88">G199</f>
        <v>52441</v>
      </c>
      <c r="H198" s="4040">
        <f t="shared" si="88"/>
        <v>0</v>
      </c>
      <c r="I198" s="4040">
        <f t="shared" si="88"/>
        <v>0</v>
      </c>
      <c r="J198" s="4040">
        <f t="shared" si="88"/>
        <v>52441</v>
      </c>
      <c r="K198" s="4040">
        <f t="shared" si="88"/>
        <v>0</v>
      </c>
      <c r="L198" s="4040">
        <f t="shared" si="88"/>
        <v>0</v>
      </c>
      <c r="M198" s="4040">
        <f t="shared" si="88"/>
        <v>0</v>
      </c>
      <c r="N198" s="4040">
        <f t="shared" si="88"/>
        <v>0</v>
      </c>
      <c r="O198" s="4040">
        <f t="shared" si="88"/>
        <v>0</v>
      </c>
      <c r="P198" s="4040">
        <f t="shared" si="88"/>
        <v>0</v>
      </c>
      <c r="Q198" s="4040">
        <f t="shared" si="88"/>
        <v>0</v>
      </c>
      <c r="R198" s="4040">
        <f t="shared" si="88"/>
        <v>0</v>
      </c>
      <c r="S198" s="4040">
        <f t="shared" si="88"/>
        <v>25000</v>
      </c>
      <c r="T198" s="4040">
        <f t="shared" si="88"/>
        <v>0</v>
      </c>
      <c r="U198" s="4040">
        <f t="shared" si="88"/>
        <v>0</v>
      </c>
      <c r="V198" s="4040">
        <f>V199</f>
        <v>25000</v>
      </c>
    </row>
    <row r="199" spans="1:22" s="248" customFormat="1">
      <c r="A199" s="4022">
        <v>1</v>
      </c>
      <c r="B199" s="4023" t="s">
        <v>3122</v>
      </c>
      <c r="C199" s="4022"/>
      <c r="D199" s="4022"/>
      <c r="E199" s="4022"/>
      <c r="F199" s="4022"/>
      <c r="G199" s="4040">
        <f t="shared" si="88"/>
        <v>52441</v>
      </c>
      <c r="H199" s="4040">
        <f t="shared" si="88"/>
        <v>0</v>
      </c>
      <c r="I199" s="4040">
        <f t="shared" si="88"/>
        <v>0</v>
      </c>
      <c r="J199" s="4040">
        <f t="shared" si="88"/>
        <v>52441</v>
      </c>
      <c r="K199" s="4040">
        <f t="shared" si="88"/>
        <v>0</v>
      </c>
      <c r="L199" s="4040">
        <f t="shared" si="88"/>
        <v>0</v>
      </c>
      <c r="M199" s="4040">
        <f t="shared" si="88"/>
        <v>0</v>
      </c>
      <c r="N199" s="4040">
        <f t="shared" si="88"/>
        <v>0</v>
      </c>
      <c r="O199" s="4040">
        <f t="shared" si="88"/>
        <v>0</v>
      </c>
      <c r="P199" s="4040">
        <f t="shared" si="88"/>
        <v>0</v>
      </c>
      <c r="Q199" s="4040">
        <f t="shared" si="88"/>
        <v>0</v>
      </c>
      <c r="R199" s="4040">
        <f t="shared" si="88"/>
        <v>0</v>
      </c>
      <c r="S199" s="4040">
        <f t="shared" si="88"/>
        <v>25000</v>
      </c>
      <c r="T199" s="4040">
        <f t="shared" si="88"/>
        <v>0</v>
      </c>
      <c r="U199" s="4040">
        <f t="shared" si="88"/>
        <v>0</v>
      </c>
      <c r="V199" s="4040">
        <f t="shared" si="88"/>
        <v>25000</v>
      </c>
    </row>
    <row r="200" spans="1:22" ht="31.2">
      <c r="A200" s="4022" t="s">
        <v>34</v>
      </c>
      <c r="B200" s="4041" t="s">
        <v>2871</v>
      </c>
      <c r="C200" s="4022"/>
      <c r="D200" s="4022"/>
      <c r="E200" s="4022"/>
      <c r="F200" s="4022"/>
      <c r="G200" s="4042">
        <f>G201</f>
        <v>52441</v>
      </c>
      <c r="H200" s="4042">
        <f t="shared" si="88"/>
        <v>0</v>
      </c>
      <c r="I200" s="4042">
        <f t="shared" si="88"/>
        <v>0</v>
      </c>
      <c r="J200" s="4042">
        <f t="shared" si="88"/>
        <v>52441</v>
      </c>
      <c r="K200" s="4042">
        <f t="shared" si="88"/>
        <v>0</v>
      </c>
      <c r="L200" s="4042">
        <f t="shared" si="88"/>
        <v>0</v>
      </c>
      <c r="M200" s="4042">
        <f t="shared" si="88"/>
        <v>0</v>
      </c>
      <c r="N200" s="4042">
        <f t="shared" si="88"/>
        <v>0</v>
      </c>
      <c r="O200" s="4042">
        <f t="shared" si="88"/>
        <v>0</v>
      </c>
      <c r="P200" s="4042">
        <f t="shared" si="88"/>
        <v>0</v>
      </c>
      <c r="Q200" s="4042">
        <f t="shared" si="88"/>
        <v>0</v>
      </c>
      <c r="R200" s="4042">
        <f t="shared" si="88"/>
        <v>0</v>
      </c>
      <c r="S200" s="4042">
        <f t="shared" si="88"/>
        <v>25000</v>
      </c>
      <c r="T200" s="4042">
        <f t="shared" si="88"/>
        <v>0</v>
      </c>
      <c r="U200" s="4042">
        <f t="shared" si="88"/>
        <v>0</v>
      </c>
      <c r="V200" s="4042">
        <f t="shared" si="88"/>
        <v>25000</v>
      </c>
    </row>
    <row r="201" spans="1:22" s="1577" customFormat="1" ht="46.8">
      <c r="A201" s="4043">
        <v>1</v>
      </c>
      <c r="B201" s="4044" t="s">
        <v>3519</v>
      </c>
      <c r="C201" s="4043" t="s">
        <v>3110</v>
      </c>
      <c r="D201" s="4043"/>
      <c r="E201" s="4043" t="s">
        <v>3092</v>
      </c>
      <c r="F201" s="4043" t="s">
        <v>3520</v>
      </c>
      <c r="G201" s="4126">
        <f>H201+I201+J201</f>
        <v>52441</v>
      </c>
      <c r="H201" s="4126">
        <v>0</v>
      </c>
      <c r="I201" s="4126">
        <v>0</v>
      </c>
      <c r="J201" s="4126">
        <v>52441</v>
      </c>
      <c r="K201" s="4126">
        <f>L201+M201+N201</f>
        <v>0</v>
      </c>
      <c r="L201" s="4126"/>
      <c r="M201" s="4126"/>
      <c r="N201" s="4003"/>
      <c r="O201" s="4126">
        <f>P201+Q201+R201</f>
        <v>0</v>
      </c>
      <c r="P201" s="4126"/>
      <c r="Q201" s="4126"/>
      <c r="R201" s="4126"/>
      <c r="S201" s="4003">
        <f>T201+U201+V201</f>
        <v>25000</v>
      </c>
      <c r="T201" s="4126"/>
      <c r="U201" s="4126"/>
      <c r="V201" s="4126">
        <v>25000</v>
      </c>
    </row>
    <row r="202" spans="1:22" s="248" customFormat="1">
      <c r="A202" s="4022" t="s">
        <v>2534</v>
      </c>
      <c r="B202" s="4023" t="s">
        <v>3128</v>
      </c>
      <c r="C202" s="4022"/>
      <c r="D202" s="4022"/>
      <c r="E202" s="4022"/>
      <c r="F202" s="4022"/>
      <c r="G202" s="4040">
        <f>G203+G207+G211+G218+G223</f>
        <v>41141.012999999999</v>
      </c>
      <c r="H202" s="4040">
        <f t="shared" ref="H202:V202" si="89">H203+H207+H211+H218+H223</f>
        <v>0</v>
      </c>
      <c r="I202" s="4040">
        <f t="shared" si="89"/>
        <v>0</v>
      </c>
      <c r="J202" s="4040">
        <f t="shared" si="89"/>
        <v>34649.913999999997</v>
      </c>
      <c r="K202" s="4040">
        <f t="shared" si="89"/>
        <v>9000</v>
      </c>
      <c r="L202" s="4040">
        <f t="shared" si="89"/>
        <v>0</v>
      </c>
      <c r="M202" s="4040">
        <f t="shared" si="89"/>
        <v>0</v>
      </c>
      <c r="N202" s="4040">
        <f t="shared" si="89"/>
        <v>9000</v>
      </c>
      <c r="O202" s="4040">
        <f t="shared" si="89"/>
        <v>9000</v>
      </c>
      <c r="P202" s="4040">
        <f t="shared" si="89"/>
        <v>0</v>
      </c>
      <c r="Q202" s="4040">
        <f t="shared" si="89"/>
        <v>0</v>
      </c>
      <c r="R202" s="4040">
        <f t="shared" si="89"/>
        <v>9000</v>
      </c>
      <c r="S202" s="4040">
        <f t="shared" si="89"/>
        <v>21300</v>
      </c>
      <c r="T202" s="4040">
        <f t="shared" si="89"/>
        <v>0</v>
      </c>
      <c r="U202" s="4040">
        <f t="shared" si="89"/>
        <v>0</v>
      </c>
      <c r="V202" s="4040">
        <f t="shared" si="89"/>
        <v>21300</v>
      </c>
    </row>
    <row r="203" spans="1:22" s="1577" customFormat="1">
      <c r="A203" s="4022" t="s">
        <v>9</v>
      </c>
      <c r="B203" s="4023" t="s">
        <v>2849</v>
      </c>
      <c r="C203" s="4048"/>
      <c r="D203" s="4048"/>
      <c r="E203" s="4048"/>
      <c r="F203" s="4048"/>
      <c r="G203" s="4040">
        <f t="shared" ref="G203:V205" si="90">G204</f>
        <v>4637.0990000000002</v>
      </c>
      <c r="H203" s="4040">
        <f t="shared" si="90"/>
        <v>0</v>
      </c>
      <c r="I203" s="4040">
        <f t="shared" si="90"/>
        <v>0</v>
      </c>
      <c r="J203" s="4040">
        <f t="shared" si="90"/>
        <v>4600</v>
      </c>
      <c r="K203" s="4040">
        <f t="shared" si="90"/>
        <v>200</v>
      </c>
      <c r="L203" s="4040">
        <f t="shared" si="90"/>
        <v>0</v>
      </c>
      <c r="M203" s="4040">
        <f t="shared" si="90"/>
        <v>0</v>
      </c>
      <c r="N203" s="4040">
        <f t="shared" si="90"/>
        <v>200</v>
      </c>
      <c r="O203" s="4040">
        <f t="shared" si="90"/>
        <v>200</v>
      </c>
      <c r="P203" s="4040">
        <f t="shared" si="90"/>
        <v>0</v>
      </c>
      <c r="Q203" s="4040">
        <f t="shared" si="90"/>
        <v>0</v>
      </c>
      <c r="R203" s="4040">
        <f t="shared" si="90"/>
        <v>200</v>
      </c>
      <c r="S203" s="4040">
        <f t="shared" si="90"/>
        <v>3800</v>
      </c>
      <c r="T203" s="4040">
        <f t="shared" si="90"/>
        <v>0</v>
      </c>
      <c r="U203" s="4040">
        <f t="shared" si="90"/>
        <v>0</v>
      </c>
      <c r="V203" s="4040">
        <f>V204</f>
        <v>3800</v>
      </c>
    </row>
    <row r="204" spans="1:22" s="248" customFormat="1">
      <c r="A204" s="4022">
        <v>1</v>
      </c>
      <c r="B204" s="4023" t="s">
        <v>3122</v>
      </c>
      <c r="C204" s="4022"/>
      <c r="D204" s="4022"/>
      <c r="E204" s="4022"/>
      <c r="F204" s="4022"/>
      <c r="G204" s="4040">
        <f t="shared" si="90"/>
        <v>4637.0990000000002</v>
      </c>
      <c r="H204" s="4040">
        <f t="shared" si="90"/>
        <v>0</v>
      </c>
      <c r="I204" s="4040">
        <f t="shared" si="90"/>
        <v>0</v>
      </c>
      <c r="J204" s="4040">
        <f t="shared" si="90"/>
        <v>4600</v>
      </c>
      <c r="K204" s="4040">
        <f t="shared" si="90"/>
        <v>200</v>
      </c>
      <c r="L204" s="4040">
        <f t="shared" si="90"/>
        <v>0</v>
      </c>
      <c r="M204" s="4040">
        <f t="shared" si="90"/>
        <v>0</v>
      </c>
      <c r="N204" s="4040">
        <f t="shared" si="90"/>
        <v>200</v>
      </c>
      <c r="O204" s="4040">
        <f t="shared" si="90"/>
        <v>200</v>
      </c>
      <c r="P204" s="4040">
        <f t="shared" si="90"/>
        <v>0</v>
      </c>
      <c r="Q204" s="4040">
        <f t="shared" si="90"/>
        <v>0</v>
      </c>
      <c r="R204" s="4040">
        <f t="shared" si="90"/>
        <v>200</v>
      </c>
      <c r="S204" s="4040">
        <f t="shared" si="90"/>
        <v>3800</v>
      </c>
      <c r="T204" s="4040">
        <f t="shared" si="90"/>
        <v>0</v>
      </c>
      <c r="U204" s="4040">
        <f t="shared" si="90"/>
        <v>0</v>
      </c>
      <c r="V204" s="4040">
        <f t="shared" si="90"/>
        <v>3800</v>
      </c>
    </row>
    <row r="205" spans="1:22" ht="31.2">
      <c r="A205" s="4022" t="s">
        <v>34</v>
      </c>
      <c r="B205" s="4041" t="s">
        <v>2871</v>
      </c>
      <c r="C205" s="4022"/>
      <c r="D205" s="4022"/>
      <c r="E205" s="4022"/>
      <c r="F205" s="4022"/>
      <c r="G205" s="4042">
        <f>G206</f>
        <v>4637.0990000000002</v>
      </c>
      <c r="H205" s="4042">
        <f t="shared" si="90"/>
        <v>0</v>
      </c>
      <c r="I205" s="4042">
        <f t="shared" si="90"/>
        <v>0</v>
      </c>
      <c r="J205" s="4042">
        <f t="shared" si="90"/>
        <v>4600</v>
      </c>
      <c r="K205" s="4042">
        <f t="shared" si="90"/>
        <v>200</v>
      </c>
      <c r="L205" s="4042">
        <f t="shared" si="90"/>
        <v>0</v>
      </c>
      <c r="M205" s="4042">
        <f t="shared" si="90"/>
        <v>0</v>
      </c>
      <c r="N205" s="4042">
        <f t="shared" si="90"/>
        <v>200</v>
      </c>
      <c r="O205" s="4042">
        <f t="shared" si="90"/>
        <v>200</v>
      </c>
      <c r="P205" s="4042">
        <f t="shared" si="90"/>
        <v>0</v>
      </c>
      <c r="Q205" s="4042">
        <f t="shared" si="90"/>
        <v>0</v>
      </c>
      <c r="R205" s="4042">
        <f t="shared" si="90"/>
        <v>200</v>
      </c>
      <c r="S205" s="4042">
        <f t="shared" si="90"/>
        <v>3800</v>
      </c>
      <c r="T205" s="4042">
        <f t="shared" si="90"/>
        <v>0</v>
      </c>
      <c r="U205" s="4042">
        <f t="shared" si="90"/>
        <v>0</v>
      </c>
      <c r="V205" s="4042">
        <f t="shared" si="90"/>
        <v>3800</v>
      </c>
    </row>
    <row r="206" spans="1:22" s="4012" customFormat="1" ht="27" customHeight="1">
      <c r="A206" s="4000">
        <v>1</v>
      </c>
      <c r="B206" s="4047" t="s">
        <v>3129</v>
      </c>
      <c r="C206" s="4060" t="s">
        <v>2982</v>
      </c>
      <c r="D206" s="4060" t="s">
        <v>3130</v>
      </c>
      <c r="E206" s="4060" t="s">
        <v>2892</v>
      </c>
      <c r="F206" s="4060" t="s">
        <v>3131</v>
      </c>
      <c r="G206" s="4070">
        <v>4637.0990000000002</v>
      </c>
      <c r="H206" s="4070"/>
      <c r="I206" s="4070"/>
      <c r="J206" s="4070">
        <v>4600</v>
      </c>
      <c r="K206" s="4071">
        <f>N206</f>
        <v>200</v>
      </c>
      <c r="L206" s="4071"/>
      <c r="M206" s="4071"/>
      <c r="N206" s="4003">
        <v>200</v>
      </c>
      <c r="O206" s="4071">
        <f>R206</f>
        <v>200</v>
      </c>
      <c r="P206" s="4071"/>
      <c r="Q206" s="4071"/>
      <c r="R206" s="4071">
        <v>200</v>
      </c>
      <c r="S206" s="4046">
        <f>V206</f>
        <v>3800</v>
      </c>
      <c r="T206" s="4070"/>
      <c r="U206" s="4070"/>
      <c r="V206" s="4070">
        <v>3800</v>
      </c>
    </row>
    <row r="207" spans="1:22" s="1577" customFormat="1">
      <c r="A207" s="4022" t="s">
        <v>20</v>
      </c>
      <c r="B207" s="4023" t="s">
        <v>2850</v>
      </c>
      <c r="C207" s="4048"/>
      <c r="D207" s="4048"/>
      <c r="E207" s="4048"/>
      <c r="F207" s="4048"/>
      <c r="G207" s="4040">
        <f t="shared" ref="G207:V209" si="91">G208</f>
        <v>6454</v>
      </c>
      <c r="H207" s="4040">
        <f t="shared" si="91"/>
        <v>0</v>
      </c>
      <c r="I207" s="4040">
        <f t="shared" si="91"/>
        <v>0</v>
      </c>
      <c r="J207" s="4040">
        <f t="shared" si="91"/>
        <v>0</v>
      </c>
      <c r="K207" s="4040">
        <f t="shared" si="91"/>
        <v>3900</v>
      </c>
      <c r="L207" s="4040">
        <f t="shared" si="91"/>
        <v>0</v>
      </c>
      <c r="M207" s="4040">
        <f t="shared" si="91"/>
        <v>0</v>
      </c>
      <c r="N207" s="4040">
        <f t="shared" si="91"/>
        <v>3900</v>
      </c>
      <c r="O207" s="4040">
        <f t="shared" si="91"/>
        <v>3900</v>
      </c>
      <c r="P207" s="4040">
        <f t="shared" si="91"/>
        <v>0</v>
      </c>
      <c r="Q207" s="4040">
        <f t="shared" si="91"/>
        <v>0</v>
      </c>
      <c r="R207" s="4040">
        <f t="shared" si="91"/>
        <v>3900</v>
      </c>
      <c r="S207" s="4040">
        <f t="shared" si="91"/>
        <v>1100</v>
      </c>
      <c r="T207" s="4040">
        <f t="shared" si="91"/>
        <v>0</v>
      </c>
      <c r="U207" s="4040">
        <f t="shared" si="91"/>
        <v>0</v>
      </c>
      <c r="V207" s="4040">
        <f>V208</f>
        <v>1100</v>
      </c>
    </row>
    <row r="208" spans="1:22" s="248" customFormat="1">
      <c r="A208" s="4022">
        <v>1</v>
      </c>
      <c r="B208" s="4023" t="s">
        <v>3122</v>
      </c>
      <c r="C208" s="4022"/>
      <c r="D208" s="4022"/>
      <c r="E208" s="4022"/>
      <c r="F208" s="4022"/>
      <c r="G208" s="4040">
        <f t="shared" si="91"/>
        <v>6454</v>
      </c>
      <c r="H208" s="4040">
        <f t="shared" si="91"/>
        <v>0</v>
      </c>
      <c r="I208" s="4040">
        <f t="shared" si="91"/>
        <v>0</v>
      </c>
      <c r="J208" s="4040">
        <f t="shared" si="91"/>
        <v>0</v>
      </c>
      <c r="K208" s="4040">
        <f t="shared" si="91"/>
        <v>3900</v>
      </c>
      <c r="L208" s="4040">
        <f t="shared" si="91"/>
        <v>0</v>
      </c>
      <c r="M208" s="4040">
        <f t="shared" si="91"/>
        <v>0</v>
      </c>
      <c r="N208" s="4040">
        <f t="shared" si="91"/>
        <v>3900</v>
      </c>
      <c r="O208" s="4040">
        <f t="shared" si="91"/>
        <v>3900</v>
      </c>
      <c r="P208" s="4040">
        <f t="shared" si="91"/>
        <v>0</v>
      </c>
      <c r="Q208" s="4040">
        <f t="shared" si="91"/>
        <v>0</v>
      </c>
      <c r="R208" s="4040">
        <f t="shared" si="91"/>
        <v>3900</v>
      </c>
      <c r="S208" s="4040">
        <f t="shared" si="91"/>
        <v>1100</v>
      </c>
      <c r="T208" s="4040">
        <f t="shared" si="91"/>
        <v>0</v>
      </c>
      <c r="U208" s="4040">
        <f t="shared" si="91"/>
        <v>0</v>
      </c>
      <c r="V208" s="4040">
        <f t="shared" si="91"/>
        <v>1100</v>
      </c>
    </row>
    <row r="209" spans="1:22" ht="31.2">
      <c r="A209" s="4022" t="s">
        <v>34</v>
      </c>
      <c r="B209" s="4041" t="s">
        <v>2871</v>
      </c>
      <c r="C209" s="4022"/>
      <c r="D209" s="4022"/>
      <c r="E209" s="4022"/>
      <c r="F209" s="4022"/>
      <c r="G209" s="4042">
        <f>G210</f>
        <v>6454</v>
      </c>
      <c r="H209" s="4042">
        <f t="shared" si="91"/>
        <v>0</v>
      </c>
      <c r="I209" s="4042">
        <f t="shared" si="91"/>
        <v>0</v>
      </c>
      <c r="J209" s="4042">
        <f t="shared" si="91"/>
        <v>0</v>
      </c>
      <c r="K209" s="4042">
        <f t="shared" si="91"/>
        <v>3900</v>
      </c>
      <c r="L209" s="4042">
        <f t="shared" si="91"/>
        <v>0</v>
      </c>
      <c r="M209" s="4042">
        <f t="shared" si="91"/>
        <v>0</v>
      </c>
      <c r="N209" s="4042">
        <f t="shared" si="91"/>
        <v>3900</v>
      </c>
      <c r="O209" s="4042">
        <f t="shared" si="91"/>
        <v>3900</v>
      </c>
      <c r="P209" s="4042">
        <f t="shared" si="91"/>
        <v>0</v>
      </c>
      <c r="Q209" s="4042">
        <f t="shared" si="91"/>
        <v>0</v>
      </c>
      <c r="R209" s="4042">
        <f t="shared" si="91"/>
        <v>3900</v>
      </c>
      <c r="S209" s="4042">
        <f t="shared" si="91"/>
        <v>1100</v>
      </c>
      <c r="T209" s="4042">
        <f t="shared" si="91"/>
        <v>0</v>
      </c>
      <c r="U209" s="4042">
        <f t="shared" si="91"/>
        <v>0</v>
      </c>
      <c r="V209" s="4042">
        <f t="shared" si="91"/>
        <v>1100</v>
      </c>
    </row>
    <row r="210" spans="1:22" s="4015" customFormat="1" ht="43.5" customHeight="1">
      <c r="A210" s="4000">
        <v>1</v>
      </c>
      <c r="B210" s="4127" t="s">
        <v>3132</v>
      </c>
      <c r="C210" s="4000" t="s">
        <v>3133</v>
      </c>
      <c r="D210" s="4128" t="s">
        <v>3134</v>
      </c>
      <c r="E210" s="4129" t="s">
        <v>2887</v>
      </c>
      <c r="F210" s="4129" t="s">
        <v>3135</v>
      </c>
      <c r="G210" s="4130">
        <v>6454</v>
      </c>
      <c r="H210" s="4130"/>
      <c r="I210" s="4130"/>
      <c r="J210" s="4130"/>
      <c r="K210" s="4130">
        <f>N210</f>
        <v>3900</v>
      </c>
      <c r="L210" s="4130"/>
      <c r="M210" s="4130"/>
      <c r="N210" s="4130">
        <v>3900</v>
      </c>
      <c r="O210" s="4130">
        <v>3900</v>
      </c>
      <c r="P210" s="4130"/>
      <c r="Q210" s="4130"/>
      <c r="R210" s="4130">
        <v>3900</v>
      </c>
      <c r="S210" s="4130">
        <v>1100</v>
      </c>
      <c r="T210" s="4130"/>
      <c r="U210" s="4130"/>
      <c r="V210" s="4130">
        <v>1100</v>
      </c>
    </row>
    <row r="211" spans="1:22" s="1577" customFormat="1">
      <c r="A211" s="4022" t="s">
        <v>49</v>
      </c>
      <c r="B211" s="4023" t="s">
        <v>2851</v>
      </c>
      <c r="C211" s="4048"/>
      <c r="D211" s="4048"/>
      <c r="E211" s="4048"/>
      <c r="F211" s="4048"/>
      <c r="G211" s="4040">
        <f t="shared" ref="G211:V212" si="92">G212</f>
        <v>14000.995999999999</v>
      </c>
      <c r="H211" s="4040">
        <f t="shared" si="92"/>
        <v>0</v>
      </c>
      <c r="I211" s="4040">
        <f t="shared" si="92"/>
        <v>0</v>
      </c>
      <c r="J211" s="4040">
        <f t="shared" si="92"/>
        <v>14000.995999999999</v>
      </c>
      <c r="K211" s="4040">
        <f t="shared" si="92"/>
        <v>4900</v>
      </c>
      <c r="L211" s="4040">
        <f t="shared" si="92"/>
        <v>0</v>
      </c>
      <c r="M211" s="4040">
        <f t="shared" si="92"/>
        <v>0</v>
      </c>
      <c r="N211" s="4040">
        <f t="shared" si="92"/>
        <v>4900</v>
      </c>
      <c r="O211" s="4040">
        <f t="shared" si="92"/>
        <v>4900</v>
      </c>
      <c r="P211" s="4040">
        <f t="shared" si="92"/>
        <v>0</v>
      </c>
      <c r="Q211" s="4040">
        <f t="shared" si="92"/>
        <v>0</v>
      </c>
      <c r="R211" s="4040">
        <f t="shared" si="92"/>
        <v>4900</v>
      </c>
      <c r="S211" s="4040">
        <f t="shared" si="92"/>
        <v>7500</v>
      </c>
      <c r="T211" s="4040">
        <f t="shared" si="92"/>
        <v>0</v>
      </c>
      <c r="U211" s="4040">
        <f t="shared" si="92"/>
        <v>0</v>
      </c>
      <c r="V211" s="4040">
        <f>V212</f>
        <v>7500</v>
      </c>
    </row>
    <row r="212" spans="1:22" s="248" customFormat="1">
      <c r="A212" s="4022">
        <v>1</v>
      </c>
      <c r="B212" s="4023" t="s">
        <v>3122</v>
      </c>
      <c r="C212" s="4022"/>
      <c r="D212" s="4022"/>
      <c r="E212" s="4022"/>
      <c r="F212" s="4022"/>
      <c r="G212" s="4040">
        <f t="shared" si="92"/>
        <v>14000.995999999999</v>
      </c>
      <c r="H212" s="4040">
        <f t="shared" si="92"/>
        <v>0</v>
      </c>
      <c r="I212" s="4040">
        <f t="shared" si="92"/>
        <v>0</v>
      </c>
      <c r="J212" s="4040">
        <f t="shared" si="92"/>
        <v>14000.995999999999</v>
      </c>
      <c r="K212" s="4040">
        <f t="shared" si="92"/>
        <v>4900</v>
      </c>
      <c r="L212" s="4040">
        <f t="shared" si="92"/>
        <v>0</v>
      </c>
      <c r="M212" s="4040">
        <f t="shared" si="92"/>
        <v>0</v>
      </c>
      <c r="N212" s="4040">
        <f t="shared" si="92"/>
        <v>4900</v>
      </c>
      <c r="O212" s="4040">
        <f t="shared" si="92"/>
        <v>4900</v>
      </c>
      <c r="P212" s="4040">
        <f t="shared" si="92"/>
        <v>0</v>
      </c>
      <c r="Q212" s="4040">
        <f t="shared" si="92"/>
        <v>0</v>
      </c>
      <c r="R212" s="4040">
        <f t="shared" si="92"/>
        <v>4900</v>
      </c>
      <c r="S212" s="4040">
        <f t="shared" si="92"/>
        <v>7500</v>
      </c>
      <c r="T212" s="4040">
        <f t="shared" si="92"/>
        <v>0</v>
      </c>
      <c r="U212" s="4040">
        <f t="shared" si="92"/>
        <v>0</v>
      </c>
      <c r="V212" s="4040">
        <f t="shared" si="92"/>
        <v>7500</v>
      </c>
    </row>
    <row r="213" spans="1:22" ht="31.2">
      <c r="A213" s="4022" t="s">
        <v>34</v>
      </c>
      <c r="B213" s="4041" t="s">
        <v>2871</v>
      </c>
      <c r="C213" s="4022"/>
      <c r="D213" s="4022"/>
      <c r="E213" s="4022"/>
      <c r="F213" s="4022"/>
      <c r="G213" s="4042">
        <f>SUM(G214:G217)</f>
        <v>14000.995999999999</v>
      </c>
      <c r="H213" s="4042">
        <f t="shared" ref="H213:V213" si="93">SUM(H214:H217)</f>
        <v>0</v>
      </c>
      <c r="I213" s="4042">
        <f t="shared" si="93"/>
        <v>0</v>
      </c>
      <c r="J213" s="4042">
        <f t="shared" si="93"/>
        <v>14000.995999999999</v>
      </c>
      <c r="K213" s="4042">
        <f t="shared" si="93"/>
        <v>4900</v>
      </c>
      <c r="L213" s="4042">
        <f t="shared" si="93"/>
        <v>0</v>
      </c>
      <c r="M213" s="4042">
        <f t="shared" si="93"/>
        <v>0</v>
      </c>
      <c r="N213" s="4042">
        <f t="shared" si="93"/>
        <v>4900</v>
      </c>
      <c r="O213" s="4042">
        <f t="shared" si="93"/>
        <v>4900</v>
      </c>
      <c r="P213" s="4042">
        <f t="shared" si="93"/>
        <v>0</v>
      </c>
      <c r="Q213" s="4042">
        <f t="shared" si="93"/>
        <v>0</v>
      </c>
      <c r="R213" s="4042">
        <f t="shared" si="93"/>
        <v>4900</v>
      </c>
      <c r="S213" s="4042">
        <f t="shared" si="93"/>
        <v>7500</v>
      </c>
      <c r="T213" s="4042">
        <f t="shared" si="93"/>
        <v>0</v>
      </c>
      <c r="U213" s="4042">
        <f t="shared" si="93"/>
        <v>0</v>
      </c>
      <c r="V213" s="4042">
        <f t="shared" si="93"/>
        <v>7500</v>
      </c>
    </row>
    <row r="214" spans="1:22" s="4085" customFormat="1" ht="30.75" customHeight="1">
      <c r="A214" s="4000">
        <v>1</v>
      </c>
      <c r="B214" s="4079" t="s">
        <v>3136</v>
      </c>
      <c r="C214" s="4054" t="s">
        <v>3031</v>
      </c>
      <c r="D214" s="4080" t="s">
        <v>3137</v>
      </c>
      <c r="E214" s="4080" t="s">
        <v>2892</v>
      </c>
      <c r="F214" s="4082" t="s">
        <v>3138</v>
      </c>
      <c r="G214" s="4083">
        <v>5430</v>
      </c>
      <c r="H214" s="4084"/>
      <c r="I214" s="4084"/>
      <c r="J214" s="4083">
        <f>G214</f>
        <v>5430</v>
      </c>
      <c r="K214" s="4083">
        <f>SUM(L214:N214)</f>
        <v>900</v>
      </c>
      <c r="L214" s="4083"/>
      <c r="M214" s="4083"/>
      <c r="N214" s="4003">
        <v>900</v>
      </c>
      <c r="O214" s="4083">
        <f>SUM(P214:R214)</f>
        <v>900</v>
      </c>
      <c r="P214" s="4084"/>
      <c r="Q214" s="4084"/>
      <c r="R214" s="4083">
        <v>900</v>
      </c>
      <c r="S214" s="4003">
        <f>SUM(T214:V214)</f>
        <v>4100</v>
      </c>
      <c r="T214" s="4084"/>
      <c r="U214" s="4084"/>
      <c r="V214" s="4083">
        <v>4100</v>
      </c>
    </row>
    <row r="215" spans="1:22" s="4085" customFormat="1" ht="30.75" customHeight="1">
      <c r="A215" s="4000">
        <v>2</v>
      </c>
      <c r="B215" s="4079" t="s">
        <v>3139</v>
      </c>
      <c r="C215" s="4054" t="s">
        <v>3031</v>
      </c>
      <c r="D215" s="4080" t="s">
        <v>3137</v>
      </c>
      <c r="E215" s="4080" t="s">
        <v>2892</v>
      </c>
      <c r="F215" s="4082" t="s">
        <v>3140</v>
      </c>
      <c r="G215" s="4083">
        <v>2611</v>
      </c>
      <c r="H215" s="4084"/>
      <c r="I215" s="4084"/>
      <c r="J215" s="4083">
        <f>G215</f>
        <v>2611</v>
      </c>
      <c r="K215" s="4083">
        <f>SUM(L215:N215)</f>
        <v>1200</v>
      </c>
      <c r="L215" s="4084"/>
      <c r="M215" s="4084"/>
      <c r="N215" s="4003">
        <v>1200</v>
      </c>
      <c r="O215" s="4083">
        <f>SUM(P215:R215)</f>
        <v>1200</v>
      </c>
      <c r="P215" s="4084"/>
      <c r="Q215" s="4084"/>
      <c r="R215" s="4083">
        <v>1200</v>
      </c>
      <c r="S215" s="4003">
        <f>SUM(T215:V215)</f>
        <v>1400</v>
      </c>
      <c r="T215" s="4084"/>
      <c r="U215" s="4084"/>
      <c r="V215" s="4083">
        <v>1400</v>
      </c>
    </row>
    <row r="216" spans="1:22" s="4085" customFormat="1" ht="30.75" customHeight="1">
      <c r="A216" s="4000">
        <v>3</v>
      </c>
      <c r="B216" s="4079" t="s">
        <v>3141</v>
      </c>
      <c r="C216" s="4054" t="s">
        <v>3031</v>
      </c>
      <c r="D216" s="4080" t="s">
        <v>3137</v>
      </c>
      <c r="E216" s="4080" t="s">
        <v>2892</v>
      </c>
      <c r="F216" s="4082" t="s">
        <v>3142</v>
      </c>
      <c r="G216" s="4083">
        <v>2658</v>
      </c>
      <c r="H216" s="4084"/>
      <c r="I216" s="4084"/>
      <c r="J216" s="4083">
        <f>G216</f>
        <v>2658</v>
      </c>
      <c r="K216" s="4083">
        <f>SUM(L216:N216)</f>
        <v>1600</v>
      </c>
      <c r="L216" s="4084"/>
      <c r="M216" s="4084"/>
      <c r="N216" s="4003">
        <v>1600</v>
      </c>
      <c r="O216" s="4083">
        <f>SUM(P216:R216)</f>
        <v>1600</v>
      </c>
      <c r="P216" s="4084"/>
      <c r="Q216" s="4084"/>
      <c r="R216" s="4083">
        <v>1600</v>
      </c>
      <c r="S216" s="4003">
        <f>SUM(T216:V216)</f>
        <v>1000</v>
      </c>
      <c r="T216" s="4084"/>
      <c r="U216" s="4084"/>
      <c r="V216" s="4083">
        <v>1000</v>
      </c>
    </row>
    <row r="217" spans="1:22" s="4085" customFormat="1" ht="30.75" customHeight="1">
      <c r="A217" s="4000">
        <v>4</v>
      </c>
      <c r="B217" s="4079" t="s">
        <v>3143</v>
      </c>
      <c r="C217" s="4054" t="s">
        <v>3031</v>
      </c>
      <c r="D217" s="4080" t="s">
        <v>3137</v>
      </c>
      <c r="E217" s="4080" t="s">
        <v>2892</v>
      </c>
      <c r="F217" s="4082" t="s">
        <v>3144</v>
      </c>
      <c r="G217" s="4083">
        <v>3301.9960000000001</v>
      </c>
      <c r="H217" s="4084"/>
      <c r="I217" s="4084"/>
      <c r="J217" s="4083">
        <f>G217</f>
        <v>3301.9960000000001</v>
      </c>
      <c r="K217" s="4083">
        <f>SUM(L217:N217)</f>
        <v>1200</v>
      </c>
      <c r="L217" s="4084"/>
      <c r="M217" s="4084"/>
      <c r="N217" s="4003">
        <v>1200</v>
      </c>
      <c r="O217" s="4083">
        <f>SUM(P217:R217)</f>
        <v>1200</v>
      </c>
      <c r="P217" s="4084"/>
      <c r="Q217" s="4084"/>
      <c r="R217" s="4083">
        <v>1200</v>
      </c>
      <c r="S217" s="4003">
        <f>SUM(T217:V217)</f>
        <v>1000</v>
      </c>
      <c r="T217" s="4084"/>
      <c r="U217" s="4084"/>
      <c r="V217" s="4083">
        <v>1000</v>
      </c>
    </row>
    <row r="218" spans="1:22" s="1577" customFormat="1">
      <c r="A218" s="4022" t="s">
        <v>50</v>
      </c>
      <c r="B218" s="4023" t="s">
        <v>3412</v>
      </c>
      <c r="C218" s="4048"/>
      <c r="D218" s="4048"/>
      <c r="E218" s="4048"/>
      <c r="F218" s="4048"/>
      <c r="G218" s="4040">
        <f t="shared" ref="G218:V219" si="94">G219</f>
        <v>10866</v>
      </c>
      <c r="H218" s="4040">
        <f t="shared" si="94"/>
        <v>0</v>
      </c>
      <c r="I218" s="4040">
        <f t="shared" si="94"/>
        <v>0</v>
      </c>
      <c r="J218" s="4040">
        <f t="shared" si="94"/>
        <v>10866</v>
      </c>
      <c r="K218" s="4040">
        <f t="shared" si="94"/>
        <v>0</v>
      </c>
      <c r="L218" s="4040">
        <f t="shared" si="94"/>
        <v>0</v>
      </c>
      <c r="M218" s="4040">
        <f t="shared" si="94"/>
        <v>0</v>
      </c>
      <c r="N218" s="4040">
        <f t="shared" si="94"/>
        <v>0</v>
      </c>
      <c r="O218" s="4040">
        <f t="shared" si="94"/>
        <v>0</v>
      </c>
      <c r="P218" s="4040">
        <f t="shared" si="94"/>
        <v>0</v>
      </c>
      <c r="Q218" s="4040">
        <f t="shared" si="94"/>
        <v>0</v>
      </c>
      <c r="R218" s="4040">
        <f t="shared" si="94"/>
        <v>0</v>
      </c>
      <c r="S218" s="4040">
        <f t="shared" si="94"/>
        <v>4200</v>
      </c>
      <c r="T218" s="4040">
        <f t="shared" si="94"/>
        <v>0</v>
      </c>
      <c r="U218" s="4040">
        <f t="shared" si="94"/>
        <v>0</v>
      </c>
      <c r="V218" s="4040">
        <f>V219</f>
        <v>4200</v>
      </c>
    </row>
    <row r="219" spans="1:22" s="248" customFormat="1">
      <c r="A219" s="4022">
        <v>1</v>
      </c>
      <c r="B219" s="4023" t="s">
        <v>3122</v>
      </c>
      <c r="C219" s="4022"/>
      <c r="D219" s="4022"/>
      <c r="E219" s="4022"/>
      <c r="F219" s="4022"/>
      <c r="G219" s="4040">
        <f t="shared" si="94"/>
        <v>10866</v>
      </c>
      <c r="H219" s="4040">
        <f t="shared" si="94"/>
        <v>0</v>
      </c>
      <c r="I219" s="4040">
        <f t="shared" si="94"/>
        <v>0</v>
      </c>
      <c r="J219" s="4040">
        <f t="shared" si="94"/>
        <v>10866</v>
      </c>
      <c r="K219" s="4040">
        <f t="shared" si="94"/>
        <v>0</v>
      </c>
      <c r="L219" s="4040">
        <f t="shared" si="94"/>
        <v>0</v>
      </c>
      <c r="M219" s="4040">
        <f t="shared" si="94"/>
        <v>0</v>
      </c>
      <c r="N219" s="4040">
        <f t="shared" si="94"/>
        <v>0</v>
      </c>
      <c r="O219" s="4040">
        <f t="shared" si="94"/>
        <v>0</v>
      </c>
      <c r="P219" s="4040">
        <f t="shared" si="94"/>
        <v>0</v>
      </c>
      <c r="Q219" s="4040">
        <f t="shared" si="94"/>
        <v>0</v>
      </c>
      <c r="R219" s="4040">
        <f t="shared" si="94"/>
        <v>0</v>
      </c>
      <c r="S219" s="4040">
        <f t="shared" si="94"/>
        <v>4200</v>
      </c>
      <c r="T219" s="4040">
        <f t="shared" si="94"/>
        <v>0</v>
      </c>
      <c r="U219" s="4040">
        <f t="shared" si="94"/>
        <v>0</v>
      </c>
      <c r="V219" s="4040">
        <f t="shared" si="94"/>
        <v>4200</v>
      </c>
    </row>
    <row r="220" spans="1:22" ht="31.2">
      <c r="A220" s="4022" t="s">
        <v>34</v>
      </c>
      <c r="B220" s="4041" t="s">
        <v>2871</v>
      </c>
      <c r="C220" s="4022"/>
      <c r="D220" s="4022"/>
      <c r="E220" s="4022"/>
      <c r="F220" s="4022"/>
      <c r="G220" s="4042">
        <f>SUM(G221:G222)</f>
        <v>10866</v>
      </c>
      <c r="H220" s="4042">
        <f t="shared" ref="H220:V220" si="95">SUM(H221:H222)</f>
        <v>0</v>
      </c>
      <c r="I220" s="4042">
        <f t="shared" si="95"/>
        <v>0</v>
      </c>
      <c r="J220" s="4042">
        <f t="shared" si="95"/>
        <v>10866</v>
      </c>
      <c r="K220" s="4042">
        <f t="shared" si="95"/>
        <v>0</v>
      </c>
      <c r="L220" s="4042">
        <f t="shared" si="95"/>
        <v>0</v>
      </c>
      <c r="M220" s="4042">
        <f t="shared" si="95"/>
        <v>0</v>
      </c>
      <c r="N220" s="4042">
        <f t="shared" si="95"/>
        <v>0</v>
      </c>
      <c r="O220" s="4042">
        <f t="shared" si="95"/>
        <v>0</v>
      </c>
      <c r="P220" s="4042">
        <f t="shared" si="95"/>
        <v>0</v>
      </c>
      <c r="Q220" s="4042">
        <f t="shared" si="95"/>
        <v>0</v>
      </c>
      <c r="R220" s="4042">
        <f t="shared" si="95"/>
        <v>0</v>
      </c>
      <c r="S220" s="4042">
        <f t="shared" si="95"/>
        <v>4200</v>
      </c>
      <c r="T220" s="4042">
        <f t="shared" si="95"/>
        <v>0</v>
      </c>
      <c r="U220" s="4042">
        <f t="shared" si="95"/>
        <v>0</v>
      </c>
      <c r="V220" s="4042">
        <f t="shared" si="95"/>
        <v>4200</v>
      </c>
    </row>
    <row r="221" spans="1:22" s="4109" customFormat="1" ht="32.25" customHeight="1">
      <c r="A221" s="4000">
        <v>1</v>
      </c>
      <c r="B221" s="4047" t="s">
        <v>3521</v>
      </c>
      <c r="C221" s="4000" t="s">
        <v>3522</v>
      </c>
      <c r="D221" s="4000" t="s">
        <v>3523</v>
      </c>
      <c r="E221" s="4000" t="s">
        <v>2892</v>
      </c>
      <c r="F221" s="4000" t="s">
        <v>3524</v>
      </c>
      <c r="G221" s="4003">
        <v>6993</v>
      </c>
      <c r="H221" s="4003"/>
      <c r="I221" s="4003"/>
      <c r="J221" s="4003">
        <f>G221</f>
        <v>6993</v>
      </c>
      <c r="K221" s="4003">
        <f>N221</f>
        <v>0</v>
      </c>
      <c r="L221" s="4003"/>
      <c r="M221" s="4003"/>
      <c r="N221" s="4003">
        <v>0</v>
      </c>
      <c r="O221" s="4003">
        <f>R221</f>
        <v>0</v>
      </c>
      <c r="P221" s="4003"/>
      <c r="Q221" s="4003"/>
      <c r="R221" s="4003">
        <v>0</v>
      </c>
      <c r="S221" s="4003">
        <f>V221</f>
        <v>3000</v>
      </c>
      <c r="T221" s="4003"/>
      <c r="U221" s="4003"/>
      <c r="V221" s="4003">
        <v>3000</v>
      </c>
    </row>
    <row r="222" spans="1:22" s="4109" customFormat="1" ht="32.25" customHeight="1">
      <c r="A222" s="4000">
        <v>2</v>
      </c>
      <c r="B222" s="4047" t="s">
        <v>3525</v>
      </c>
      <c r="C222" s="4000" t="s">
        <v>3522</v>
      </c>
      <c r="D222" s="4000" t="s">
        <v>3526</v>
      </c>
      <c r="E222" s="4000" t="s">
        <v>2892</v>
      </c>
      <c r="F222" s="4000" t="s">
        <v>3527</v>
      </c>
      <c r="G222" s="4003">
        <v>3873</v>
      </c>
      <c r="H222" s="4003"/>
      <c r="I222" s="4003"/>
      <c r="J222" s="4003">
        <f>G222</f>
        <v>3873</v>
      </c>
      <c r="K222" s="4003">
        <f>N222</f>
        <v>0</v>
      </c>
      <c r="L222" s="4003"/>
      <c r="M222" s="4003"/>
      <c r="N222" s="4003">
        <v>0</v>
      </c>
      <c r="O222" s="4003">
        <f>R222</f>
        <v>0</v>
      </c>
      <c r="P222" s="4003"/>
      <c r="Q222" s="4003"/>
      <c r="R222" s="4003">
        <v>0</v>
      </c>
      <c r="S222" s="4003">
        <f>V222</f>
        <v>1200</v>
      </c>
      <c r="T222" s="4003"/>
      <c r="U222" s="4003"/>
      <c r="V222" s="4003">
        <v>1200</v>
      </c>
    </row>
    <row r="223" spans="1:22" s="1577" customFormat="1">
      <c r="A223" s="4022" t="s">
        <v>72</v>
      </c>
      <c r="B223" s="4023" t="s">
        <v>3414</v>
      </c>
      <c r="C223" s="4048"/>
      <c r="D223" s="4048"/>
      <c r="E223" s="4048"/>
      <c r="F223" s="4048"/>
      <c r="G223" s="4040">
        <f t="shared" ref="G223:V224" si="96">G224</f>
        <v>5182.9179999999997</v>
      </c>
      <c r="H223" s="4040">
        <f t="shared" si="96"/>
        <v>0</v>
      </c>
      <c r="I223" s="4040">
        <f t="shared" si="96"/>
        <v>0</v>
      </c>
      <c r="J223" s="4040">
        <f t="shared" si="96"/>
        <v>5182.9179999999997</v>
      </c>
      <c r="K223" s="4040">
        <f t="shared" si="96"/>
        <v>0</v>
      </c>
      <c r="L223" s="4040">
        <f t="shared" si="96"/>
        <v>0</v>
      </c>
      <c r="M223" s="4040">
        <f t="shared" si="96"/>
        <v>0</v>
      </c>
      <c r="N223" s="4040">
        <f t="shared" si="96"/>
        <v>0</v>
      </c>
      <c r="O223" s="4040">
        <f t="shared" si="96"/>
        <v>0</v>
      </c>
      <c r="P223" s="4040">
        <f t="shared" si="96"/>
        <v>0</v>
      </c>
      <c r="Q223" s="4040">
        <f t="shared" si="96"/>
        <v>0</v>
      </c>
      <c r="R223" s="4040">
        <f t="shared" si="96"/>
        <v>0</v>
      </c>
      <c r="S223" s="4040">
        <f t="shared" si="96"/>
        <v>4700</v>
      </c>
      <c r="T223" s="4040">
        <f t="shared" si="96"/>
        <v>0</v>
      </c>
      <c r="U223" s="4040">
        <f t="shared" si="96"/>
        <v>0</v>
      </c>
      <c r="V223" s="4040">
        <f>V224</f>
        <v>4700</v>
      </c>
    </row>
    <row r="224" spans="1:22" s="248" customFormat="1">
      <c r="A224" s="4022">
        <v>1</v>
      </c>
      <c r="B224" s="4023" t="s">
        <v>3122</v>
      </c>
      <c r="C224" s="4022"/>
      <c r="D224" s="4022"/>
      <c r="E224" s="4022"/>
      <c r="F224" s="4022"/>
      <c r="G224" s="4040">
        <f t="shared" si="96"/>
        <v>5182.9179999999997</v>
      </c>
      <c r="H224" s="4040">
        <f t="shared" si="96"/>
        <v>0</v>
      </c>
      <c r="I224" s="4040">
        <f t="shared" si="96"/>
        <v>0</v>
      </c>
      <c r="J224" s="4040">
        <f t="shared" si="96"/>
        <v>5182.9179999999997</v>
      </c>
      <c r="K224" s="4040">
        <f t="shared" si="96"/>
        <v>0</v>
      </c>
      <c r="L224" s="4040">
        <f t="shared" si="96"/>
        <v>0</v>
      </c>
      <c r="M224" s="4040">
        <f t="shared" si="96"/>
        <v>0</v>
      </c>
      <c r="N224" s="4040">
        <f t="shared" si="96"/>
        <v>0</v>
      </c>
      <c r="O224" s="4040">
        <f t="shared" si="96"/>
        <v>0</v>
      </c>
      <c r="P224" s="4040">
        <f t="shared" si="96"/>
        <v>0</v>
      </c>
      <c r="Q224" s="4040">
        <f t="shared" si="96"/>
        <v>0</v>
      </c>
      <c r="R224" s="4040">
        <f t="shared" si="96"/>
        <v>0</v>
      </c>
      <c r="S224" s="4040">
        <f t="shared" si="96"/>
        <v>4700</v>
      </c>
      <c r="T224" s="4040">
        <f t="shared" si="96"/>
        <v>0</v>
      </c>
      <c r="U224" s="4040">
        <f t="shared" si="96"/>
        <v>0</v>
      </c>
      <c r="V224" s="4040">
        <f t="shared" si="96"/>
        <v>4700</v>
      </c>
    </row>
    <row r="225" spans="1:22" ht="31.2">
      <c r="A225" s="4022" t="s">
        <v>34</v>
      </c>
      <c r="B225" s="4041" t="s">
        <v>2871</v>
      </c>
      <c r="C225" s="4022"/>
      <c r="D225" s="4022"/>
      <c r="E225" s="4022"/>
      <c r="F225" s="4022"/>
      <c r="G225" s="4042">
        <f t="shared" ref="G225:U225" si="97">SUM(G226:G227)</f>
        <v>5182.9179999999997</v>
      </c>
      <c r="H225" s="4042">
        <f t="shared" si="97"/>
        <v>0</v>
      </c>
      <c r="I225" s="4042">
        <f t="shared" si="97"/>
        <v>0</v>
      </c>
      <c r="J225" s="4042">
        <f t="shared" si="97"/>
        <v>5182.9179999999997</v>
      </c>
      <c r="K225" s="4042">
        <f t="shared" si="97"/>
        <v>0</v>
      </c>
      <c r="L225" s="4042">
        <f t="shared" si="97"/>
        <v>0</v>
      </c>
      <c r="M225" s="4042">
        <f t="shared" si="97"/>
        <v>0</v>
      </c>
      <c r="N225" s="4042">
        <f t="shared" si="97"/>
        <v>0</v>
      </c>
      <c r="O225" s="4042">
        <f t="shared" si="97"/>
        <v>0</v>
      </c>
      <c r="P225" s="4042">
        <f t="shared" si="97"/>
        <v>0</v>
      </c>
      <c r="Q225" s="4042">
        <f t="shared" si="97"/>
        <v>0</v>
      </c>
      <c r="R225" s="4042">
        <f t="shared" si="97"/>
        <v>0</v>
      </c>
      <c r="S225" s="4042">
        <f t="shared" si="97"/>
        <v>4700</v>
      </c>
      <c r="T225" s="4042">
        <f t="shared" si="97"/>
        <v>0</v>
      </c>
      <c r="U225" s="4042">
        <f t="shared" si="97"/>
        <v>0</v>
      </c>
      <c r="V225" s="4042">
        <f>SUM(V226:V227)</f>
        <v>4700</v>
      </c>
    </row>
    <row r="226" spans="1:22" s="4012" customFormat="1" ht="27.75" customHeight="1">
      <c r="A226" s="4000">
        <v>1</v>
      </c>
      <c r="B226" s="4047" t="s">
        <v>3528</v>
      </c>
      <c r="C226" s="4000" t="s">
        <v>3529</v>
      </c>
      <c r="D226" s="4000"/>
      <c r="E226" s="4000"/>
      <c r="F226" s="4000" t="s">
        <v>3530</v>
      </c>
      <c r="G226" s="4131">
        <f t="shared" ref="G226:G227" si="98">H226+I226+J226</f>
        <v>3258.596</v>
      </c>
      <c r="H226" s="4003"/>
      <c r="I226" s="4003"/>
      <c r="J226" s="4003">
        <v>3258.596</v>
      </c>
      <c r="K226" s="4131">
        <f t="shared" ref="K226:K227" si="99">L226+M226+N226</f>
        <v>0</v>
      </c>
      <c r="L226" s="4003"/>
      <c r="M226" s="4003"/>
      <c r="N226" s="4003"/>
      <c r="O226" s="4131">
        <f t="shared" ref="O226:O227" si="100">P226+Q226+R226</f>
        <v>0</v>
      </c>
      <c r="P226" s="4003"/>
      <c r="Q226" s="4003"/>
      <c r="R226" s="4003"/>
      <c r="S226" s="4005">
        <f t="shared" ref="S226:S227" si="101">T226+U226+V226</f>
        <v>2900</v>
      </c>
      <c r="T226" s="4003"/>
      <c r="U226" s="4003"/>
      <c r="V226" s="4003">
        <v>2900</v>
      </c>
    </row>
    <row r="227" spans="1:22" s="4012" customFormat="1" ht="27.75" customHeight="1">
      <c r="A227" s="4000">
        <v>2</v>
      </c>
      <c r="B227" s="4047" t="s">
        <v>3531</v>
      </c>
      <c r="C227" s="4000" t="s">
        <v>3532</v>
      </c>
      <c r="D227" s="4000"/>
      <c r="E227" s="4000"/>
      <c r="F227" s="4000" t="s">
        <v>3533</v>
      </c>
      <c r="G227" s="4131">
        <f t="shared" si="98"/>
        <v>1924.3219999999999</v>
      </c>
      <c r="H227" s="4003"/>
      <c r="I227" s="4003"/>
      <c r="J227" s="4003">
        <v>1924.3219999999999</v>
      </c>
      <c r="K227" s="4131">
        <f t="shared" si="99"/>
        <v>0</v>
      </c>
      <c r="L227" s="4003"/>
      <c r="M227" s="4003"/>
      <c r="N227" s="4003"/>
      <c r="O227" s="4131">
        <f t="shared" si="100"/>
        <v>0</v>
      </c>
      <c r="P227" s="4003"/>
      <c r="Q227" s="4003"/>
      <c r="R227" s="4003"/>
      <c r="S227" s="4005">
        <f t="shared" si="101"/>
        <v>1800</v>
      </c>
      <c r="T227" s="4003"/>
      <c r="U227" s="4003"/>
      <c r="V227" s="4003">
        <v>1800</v>
      </c>
    </row>
    <row r="228" spans="1:22" s="248" customFormat="1">
      <c r="A228" s="4022" t="s">
        <v>9</v>
      </c>
      <c r="B228" s="4023" t="s">
        <v>3145</v>
      </c>
      <c r="C228" s="4022"/>
      <c r="D228" s="4022"/>
      <c r="E228" s="4022"/>
      <c r="F228" s="4022"/>
      <c r="G228" s="4040">
        <f>G229+G233+G237</f>
        <v>735314</v>
      </c>
      <c r="H228" s="4040">
        <f t="shared" ref="H228:V228" si="102">H229+H233+H237</f>
        <v>558326</v>
      </c>
      <c r="I228" s="4040">
        <f t="shared" si="102"/>
        <v>0</v>
      </c>
      <c r="J228" s="4040">
        <f t="shared" si="102"/>
        <v>170571</v>
      </c>
      <c r="K228" s="4040">
        <f t="shared" si="102"/>
        <v>574941.6</v>
      </c>
      <c r="L228" s="4040">
        <f t="shared" si="102"/>
        <v>438066.6</v>
      </c>
      <c r="M228" s="4040">
        <f t="shared" si="102"/>
        <v>0</v>
      </c>
      <c r="N228" s="4040">
        <f t="shared" si="102"/>
        <v>136875</v>
      </c>
      <c r="O228" s="4040">
        <f t="shared" si="102"/>
        <v>686104.71400000004</v>
      </c>
      <c r="P228" s="4040">
        <f t="shared" si="102"/>
        <v>548200.71400000004</v>
      </c>
      <c r="Q228" s="4040">
        <f t="shared" si="102"/>
        <v>0</v>
      </c>
      <c r="R228" s="4040">
        <f t="shared" si="102"/>
        <v>137904</v>
      </c>
      <c r="S228" s="4040">
        <f t="shared" si="102"/>
        <v>42300</v>
      </c>
      <c r="T228" s="4040">
        <f t="shared" si="102"/>
        <v>0</v>
      </c>
      <c r="U228" s="4040">
        <f t="shared" si="102"/>
        <v>0</v>
      </c>
      <c r="V228" s="4040">
        <f t="shared" si="102"/>
        <v>42300</v>
      </c>
    </row>
    <row r="229" spans="1:22" s="1577" customFormat="1" ht="31.2">
      <c r="A229" s="4022" t="s">
        <v>9</v>
      </c>
      <c r="B229" s="4023" t="s">
        <v>2853</v>
      </c>
      <c r="C229" s="4048"/>
      <c r="D229" s="4048"/>
      <c r="E229" s="4048"/>
      <c r="F229" s="4048"/>
      <c r="G229" s="4040">
        <f t="shared" ref="G229:V239" si="103">G230</f>
        <v>663704</v>
      </c>
      <c r="H229" s="4040">
        <f t="shared" si="103"/>
        <v>558326</v>
      </c>
      <c r="I229" s="4040">
        <f t="shared" si="103"/>
        <v>0</v>
      </c>
      <c r="J229" s="4040">
        <f t="shared" si="103"/>
        <v>98961</v>
      </c>
      <c r="K229" s="4040">
        <f t="shared" si="103"/>
        <v>535998.6</v>
      </c>
      <c r="L229" s="4040">
        <f t="shared" si="103"/>
        <v>438066.6</v>
      </c>
      <c r="M229" s="4040">
        <f t="shared" si="103"/>
        <v>0</v>
      </c>
      <c r="N229" s="4040">
        <f t="shared" si="103"/>
        <v>97932</v>
      </c>
      <c r="O229" s="4040">
        <f t="shared" si="103"/>
        <v>647161.71400000004</v>
      </c>
      <c r="P229" s="4040">
        <f t="shared" si="103"/>
        <v>548200.71400000004</v>
      </c>
      <c r="Q229" s="4040">
        <f t="shared" si="103"/>
        <v>0</v>
      </c>
      <c r="R229" s="4040">
        <f t="shared" si="103"/>
        <v>98961</v>
      </c>
      <c r="S229" s="4040">
        <f t="shared" si="103"/>
        <v>26500</v>
      </c>
      <c r="T229" s="4040">
        <f t="shared" si="103"/>
        <v>0</v>
      </c>
      <c r="U229" s="4040">
        <f t="shared" si="103"/>
        <v>0</v>
      </c>
      <c r="V229" s="4040">
        <f t="shared" si="103"/>
        <v>26500</v>
      </c>
    </row>
    <row r="230" spans="1:22" s="248" customFormat="1">
      <c r="A230" s="4022">
        <v>1</v>
      </c>
      <c r="B230" s="4023" t="s">
        <v>3122</v>
      </c>
      <c r="C230" s="4022"/>
      <c r="D230" s="4022"/>
      <c r="E230" s="4022"/>
      <c r="F230" s="4022"/>
      <c r="G230" s="4040">
        <f>G231</f>
        <v>663704</v>
      </c>
      <c r="H230" s="4040">
        <f t="shared" si="103"/>
        <v>558326</v>
      </c>
      <c r="I230" s="4040">
        <f t="shared" si="103"/>
        <v>0</v>
      </c>
      <c r="J230" s="4040">
        <f t="shared" si="103"/>
        <v>98961</v>
      </c>
      <c r="K230" s="4040">
        <f t="shared" si="103"/>
        <v>535998.6</v>
      </c>
      <c r="L230" s="4040">
        <f t="shared" si="103"/>
        <v>438066.6</v>
      </c>
      <c r="M230" s="4040">
        <f t="shared" si="103"/>
        <v>0</v>
      </c>
      <c r="N230" s="4040">
        <f t="shared" si="103"/>
        <v>97932</v>
      </c>
      <c r="O230" s="4040">
        <f t="shared" si="103"/>
        <v>647161.71400000004</v>
      </c>
      <c r="P230" s="4040">
        <f t="shared" si="103"/>
        <v>548200.71400000004</v>
      </c>
      <c r="Q230" s="4040">
        <f t="shared" si="103"/>
        <v>0</v>
      </c>
      <c r="R230" s="4040">
        <f t="shared" si="103"/>
        <v>98961</v>
      </c>
      <c r="S230" s="4040">
        <f t="shared" si="103"/>
        <v>26500</v>
      </c>
      <c r="T230" s="4040">
        <f t="shared" si="103"/>
        <v>0</v>
      </c>
      <c r="U230" s="4040">
        <f t="shared" si="103"/>
        <v>0</v>
      </c>
      <c r="V230" s="4040">
        <f t="shared" si="103"/>
        <v>26500</v>
      </c>
    </row>
    <row r="231" spans="1:22" ht="46.8">
      <c r="A231" s="4022" t="s">
        <v>34</v>
      </c>
      <c r="B231" s="4132" t="s">
        <v>3266</v>
      </c>
      <c r="C231" s="4022"/>
      <c r="D231" s="4022"/>
      <c r="E231" s="4022"/>
      <c r="F231" s="4022"/>
      <c r="G231" s="4042">
        <f>G232</f>
        <v>663704</v>
      </c>
      <c r="H231" s="4042">
        <f t="shared" si="103"/>
        <v>558326</v>
      </c>
      <c r="I231" s="4042">
        <f t="shared" si="103"/>
        <v>0</v>
      </c>
      <c r="J231" s="4042">
        <f t="shared" si="103"/>
        <v>98961</v>
      </c>
      <c r="K231" s="4042">
        <f t="shared" si="103"/>
        <v>535998.6</v>
      </c>
      <c r="L231" s="4042">
        <f t="shared" si="103"/>
        <v>438066.6</v>
      </c>
      <c r="M231" s="4042">
        <f t="shared" si="103"/>
        <v>0</v>
      </c>
      <c r="N231" s="4042">
        <f t="shared" si="103"/>
        <v>97932</v>
      </c>
      <c r="O231" s="4042">
        <f t="shared" si="103"/>
        <v>647161.71400000004</v>
      </c>
      <c r="P231" s="4042">
        <f t="shared" si="103"/>
        <v>548200.71400000004</v>
      </c>
      <c r="Q231" s="4042">
        <f t="shared" si="103"/>
        <v>0</v>
      </c>
      <c r="R231" s="4042">
        <f t="shared" si="103"/>
        <v>98961</v>
      </c>
      <c r="S231" s="4042">
        <f t="shared" si="103"/>
        <v>26500</v>
      </c>
      <c r="T231" s="4042">
        <f t="shared" si="103"/>
        <v>0</v>
      </c>
      <c r="U231" s="4042">
        <f t="shared" si="103"/>
        <v>0</v>
      </c>
      <c r="V231" s="4042">
        <f t="shared" si="103"/>
        <v>26500</v>
      </c>
    </row>
    <row r="232" spans="1:22" s="4015" customFormat="1" ht="140.4">
      <c r="A232" s="4115">
        <v>1</v>
      </c>
      <c r="B232" s="4110" t="s">
        <v>3534</v>
      </c>
      <c r="C232" s="4065" t="s">
        <v>3535</v>
      </c>
      <c r="D232" s="4133"/>
      <c r="E232" s="4133" t="s">
        <v>3536</v>
      </c>
      <c r="F232" s="4060" t="s">
        <v>3537</v>
      </c>
      <c r="G232" s="4131">
        <f>H232+I232+J232+6417</f>
        <v>663704</v>
      </c>
      <c r="H232" s="4131">
        <v>558326</v>
      </c>
      <c r="I232" s="4131"/>
      <c r="J232" s="4131">
        <v>98961</v>
      </c>
      <c r="K232" s="4131">
        <f>L232+M232+N232</f>
        <v>535998.6</v>
      </c>
      <c r="L232" s="4131">
        <v>438066.6</v>
      </c>
      <c r="M232" s="4131"/>
      <c r="N232" s="4005">
        <v>97932</v>
      </c>
      <c r="O232" s="4131">
        <f>P232+Q232+R232</f>
        <v>647161.71400000004</v>
      </c>
      <c r="P232" s="4131">
        <v>548200.71400000004</v>
      </c>
      <c r="Q232" s="4131"/>
      <c r="R232" s="4131">
        <v>98961</v>
      </c>
      <c r="S232" s="4005">
        <f>T232+U232+V232</f>
        <v>26500</v>
      </c>
      <c r="T232" s="4131"/>
      <c r="U232" s="4131"/>
      <c r="V232" s="4131">
        <v>26500</v>
      </c>
    </row>
    <row r="233" spans="1:22" s="1577" customFormat="1" ht="31.2">
      <c r="A233" s="4022" t="s">
        <v>20</v>
      </c>
      <c r="B233" s="4023" t="s">
        <v>3408</v>
      </c>
      <c r="C233" s="4048"/>
      <c r="D233" s="4048"/>
      <c r="E233" s="4048"/>
      <c r="F233" s="4048"/>
      <c r="G233" s="4040">
        <f t="shared" si="103"/>
        <v>59593</v>
      </c>
      <c r="H233" s="4040">
        <f t="shared" si="103"/>
        <v>0</v>
      </c>
      <c r="I233" s="4040">
        <f t="shared" si="103"/>
        <v>0</v>
      </c>
      <c r="J233" s="4040">
        <f t="shared" si="103"/>
        <v>59593</v>
      </c>
      <c r="K233" s="4040">
        <f t="shared" si="103"/>
        <v>38943</v>
      </c>
      <c r="L233" s="4040">
        <f t="shared" si="103"/>
        <v>0</v>
      </c>
      <c r="M233" s="4040">
        <f t="shared" si="103"/>
        <v>0</v>
      </c>
      <c r="N233" s="4040">
        <f t="shared" si="103"/>
        <v>38943</v>
      </c>
      <c r="O233" s="4040">
        <f t="shared" si="103"/>
        <v>38943</v>
      </c>
      <c r="P233" s="4040">
        <f t="shared" si="103"/>
        <v>0</v>
      </c>
      <c r="Q233" s="4040">
        <f t="shared" si="103"/>
        <v>0</v>
      </c>
      <c r="R233" s="4040">
        <f t="shared" si="103"/>
        <v>38943</v>
      </c>
      <c r="S233" s="4040">
        <f t="shared" si="103"/>
        <v>5800</v>
      </c>
      <c r="T233" s="4040">
        <f t="shared" si="103"/>
        <v>0</v>
      </c>
      <c r="U233" s="4040">
        <f t="shared" si="103"/>
        <v>0</v>
      </c>
      <c r="V233" s="4040">
        <f t="shared" si="103"/>
        <v>5800</v>
      </c>
    </row>
    <row r="234" spans="1:22" s="248" customFormat="1">
      <c r="A234" s="4022">
        <v>1</v>
      </c>
      <c r="B234" s="4023" t="s">
        <v>3122</v>
      </c>
      <c r="C234" s="4022"/>
      <c r="D234" s="4022"/>
      <c r="E234" s="4022"/>
      <c r="F234" s="4022"/>
      <c r="G234" s="4040">
        <f>G235</f>
        <v>59593</v>
      </c>
      <c r="H234" s="4040">
        <f t="shared" si="103"/>
        <v>0</v>
      </c>
      <c r="I234" s="4040">
        <f t="shared" si="103"/>
        <v>0</v>
      </c>
      <c r="J234" s="4040">
        <f t="shared" si="103"/>
        <v>59593</v>
      </c>
      <c r="K234" s="4040">
        <f t="shared" si="103"/>
        <v>38943</v>
      </c>
      <c r="L234" s="4040">
        <f t="shared" si="103"/>
        <v>0</v>
      </c>
      <c r="M234" s="4040">
        <f t="shared" si="103"/>
        <v>0</v>
      </c>
      <c r="N234" s="4040">
        <f t="shared" si="103"/>
        <v>38943</v>
      </c>
      <c r="O234" s="4040">
        <f t="shared" si="103"/>
        <v>38943</v>
      </c>
      <c r="P234" s="4040">
        <f t="shared" si="103"/>
        <v>0</v>
      </c>
      <c r="Q234" s="4040">
        <f t="shared" si="103"/>
        <v>0</v>
      </c>
      <c r="R234" s="4040">
        <f t="shared" si="103"/>
        <v>38943</v>
      </c>
      <c r="S234" s="4040">
        <f t="shared" si="103"/>
        <v>5800</v>
      </c>
      <c r="T234" s="4040">
        <f t="shared" si="103"/>
        <v>0</v>
      </c>
      <c r="U234" s="4040">
        <f t="shared" si="103"/>
        <v>0</v>
      </c>
      <c r="V234" s="4040">
        <f t="shared" si="103"/>
        <v>5800</v>
      </c>
    </row>
    <row r="235" spans="1:22" ht="31.2">
      <c r="A235" s="4022" t="s">
        <v>34</v>
      </c>
      <c r="B235" s="4041" t="s">
        <v>2871</v>
      </c>
      <c r="C235" s="4022"/>
      <c r="D235" s="4022"/>
      <c r="E235" s="4022"/>
      <c r="F235" s="4022"/>
      <c r="G235" s="4042">
        <f>G236</f>
        <v>59593</v>
      </c>
      <c r="H235" s="4042">
        <f t="shared" si="103"/>
        <v>0</v>
      </c>
      <c r="I235" s="4042">
        <f t="shared" si="103"/>
        <v>0</v>
      </c>
      <c r="J235" s="4042">
        <f t="shared" si="103"/>
        <v>59593</v>
      </c>
      <c r="K235" s="4042">
        <f t="shared" si="103"/>
        <v>38943</v>
      </c>
      <c r="L235" s="4042">
        <f t="shared" si="103"/>
        <v>0</v>
      </c>
      <c r="M235" s="4042">
        <f t="shared" si="103"/>
        <v>0</v>
      </c>
      <c r="N235" s="4042">
        <f t="shared" si="103"/>
        <v>38943</v>
      </c>
      <c r="O235" s="4042">
        <f t="shared" si="103"/>
        <v>38943</v>
      </c>
      <c r="P235" s="4042">
        <f t="shared" si="103"/>
        <v>0</v>
      </c>
      <c r="Q235" s="4042">
        <f t="shared" si="103"/>
        <v>0</v>
      </c>
      <c r="R235" s="4042">
        <f t="shared" si="103"/>
        <v>38943</v>
      </c>
      <c r="S235" s="4042">
        <f t="shared" si="103"/>
        <v>5800</v>
      </c>
      <c r="T235" s="4042">
        <f t="shared" si="103"/>
        <v>0</v>
      </c>
      <c r="U235" s="4042">
        <f t="shared" si="103"/>
        <v>0</v>
      </c>
      <c r="V235" s="4042">
        <f t="shared" si="103"/>
        <v>5800</v>
      </c>
    </row>
    <row r="236" spans="1:22" s="4015" customFormat="1" ht="62.4">
      <c r="A236" s="4115">
        <v>1</v>
      </c>
      <c r="B236" s="4110" t="s">
        <v>3538</v>
      </c>
      <c r="C236" s="4115" t="s">
        <v>3105</v>
      </c>
      <c r="D236" s="4133"/>
      <c r="E236" s="4133"/>
      <c r="F236" s="4060" t="s">
        <v>3539</v>
      </c>
      <c r="G236" s="4131">
        <f t="shared" ref="G236" si="104">H236+I236+J236</f>
        <v>59593</v>
      </c>
      <c r="H236" s="4131"/>
      <c r="I236" s="4131"/>
      <c r="J236" s="4131">
        <v>59593</v>
      </c>
      <c r="K236" s="4131">
        <f t="shared" ref="K236" si="105">L236+M236+N236</f>
        <v>38943</v>
      </c>
      <c r="L236" s="4131"/>
      <c r="M236" s="4131"/>
      <c r="N236" s="4005">
        <v>38943</v>
      </c>
      <c r="O236" s="4131">
        <f t="shared" ref="O236" si="106">P236+Q236+R236</f>
        <v>38943</v>
      </c>
      <c r="P236" s="4131"/>
      <c r="Q236" s="4131"/>
      <c r="R236" s="4131">
        <v>38943</v>
      </c>
      <c r="S236" s="4005">
        <f t="shared" ref="S236" si="107">T236+U236+V236</f>
        <v>5800</v>
      </c>
      <c r="T236" s="4131"/>
      <c r="U236" s="4131"/>
      <c r="V236" s="4131">
        <v>5800</v>
      </c>
    </row>
    <row r="237" spans="1:22" s="1577" customFormat="1">
      <c r="A237" s="4022" t="s">
        <v>49</v>
      </c>
      <c r="B237" s="4023" t="s">
        <v>3409</v>
      </c>
      <c r="C237" s="4048"/>
      <c r="D237" s="4048"/>
      <c r="E237" s="4048"/>
      <c r="F237" s="4048"/>
      <c r="G237" s="4040">
        <f t="shared" si="103"/>
        <v>12017</v>
      </c>
      <c r="H237" s="4040">
        <f t="shared" si="103"/>
        <v>0</v>
      </c>
      <c r="I237" s="4040">
        <f t="shared" si="103"/>
        <v>0</v>
      </c>
      <c r="J237" s="4040">
        <f t="shared" si="103"/>
        <v>12017</v>
      </c>
      <c r="K237" s="4040">
        <f t="shared" si="103"/>
        <v>0</v>
      </c>
      <c r="L237" s="4040">
        <f t="shared" si="103"/>
        <v>0</v>
      </c>
      <c r="M237" s="4040">
        <f t="shared" si="103"/>
        <v>0</v>
      </c>
      <c r="N237" s="4040">
        <f t="shared" si="103"/>
        <v>0</v>
      </c>
      <c r="O237" s="4040">
        <f t="shared" si="103"/>
        <v>0</v>
      </c>
      <c r="P237" s="4040">
        <f t="shared" si="103"/>
        <v>0</v>
      </c>
      <c r="Q237" s="4040">
        <f t="shared" si="103"/>
        <v>0</v>
      </c>
      <c r="R237" s="4040">
        <f t="shared" si="103"/>
        <v>0</v>
      </c>
      <c r="S237" s="4040">
        <f t="shared" si="103"/>
        <v>10000</v>
      </c>
      <c r="T237" s="4040">
        <f t="shared" si="103"/>
        <v>0</v>
      </c>
      <c r="U237" s="4040">
        <f t="shared" si="103"/>
        <v>0</v>
      </c>
      <c r="V237" s="4040">
        <f t="shared" si="103"/>
        <v>10000</v>
      </c>
    </row>
    <row r="238" spans="1:22" s="248" customFormat="1">
      <c r="A238" s="4022">
        <v>1</v>
      </c>
      <c r="B238" s="4023" t="s">
        <v>3122</v>
      </c>
      <c r="C238" s="4022"/>
      <c r="D238" s="4022"/>
      <c r="E238" s="4022"/>
      <c r="F238" s="4022"/>
      <c r="G238" s="4040">
        <f>G239</f>
        <v>12017</v>
      </c>
      <c r="H238" s="4040">
        <f t="shared" si="103"/>
        <v>0</v>
      </c>
      <c r="I238" s="4040">
        <f t="shared" si="103"/>
        <v>0</v>
      </c>
      <c r="J238" s="4040">
        <f t="shared" si="103"/>
        <v>12017</v>
      </c>
      <c r="K238" s="4040">
        <f t="shared" si="103"/>
        <v>0</v>
      </c>
      <c r="L238" s="4040">
        <f t="shared" si="103"/>
        <v>0</v>
      </c>
      <c r="M238" s="4040">
        <f t="shared" si="103"/>
        <v>0</v>
      </c>
      <c r="N238" s="4040">
        <f t="shared" si="103"/>
        <v>0</v>
      </c>
      <c r="O238" s="4040">
        <f t="shared" si="103"/>
        <v>0</v>
      </c>
      <c r="P238" s="4040">
        <f t="shared" si="103"/>
        <v>0</v>
      </c>
      <c r="Q238" s="4040">
        <f t="shared" si="103"/>
        <v>0</v>
      </c>
      <c r="R238" s="4040">
        <f t="shared" si="103"/>
        <v>0</v>
      </c>
      <c r="S238" s="4040">
        <f t="shared" si="103"/>
        <v>10000</v>
      </c>
      <c r="T238" s="4040">
        <f t="shared" si="103"/>
        <v>0</v>
      </c>
      <c r="U238" s="4040">
        <f t="shared" si="103"/>
        <v>0</v>
      </c>
      <c r="V238" s="4040">
        <f t="shared" si="103"/>
        <v>10000</v>
      </c>
    </row>
    <row r="239" spans="1:22" ht="31.2">
      <c r="A239" s="4022" t="s">
        <v>34</v>
      </c>
      <c r="B239" s="4041" t="s">
        <v>2871</v>
      </c>
      <c r="C239" s="4022"/>
      <c r="D239" s="4022"/>
      <c r="E239" s="4022"/>
      <c r="F239" s="4022"/>
      <c r="G239" s="4042">
        <f t="shared" ref="G239" si="108">G240</f>
        <v>12017</v>
      </c>
      <c r="H239" s="4042">
        <f t="shared" si="103"/>
        <v>0</v>
      </c>
      <c r="I239" s="4042">
        <f t="shared" si="103"/>
        <v>0</v>
      </c>
      <c r="J239" s="4042">
        <f t="shared" si="103"/>
        <v>12017</v>
      </c>
      <c r="K239" s="4042">
        <f t="shared" si="103"/>
        <v>0</v>
      </c>
      <c r="L239" s="4042">
        <f t="shared" si="103"/>
        <v>0</v>
      </c>
      <c r="M239" s="4042">
        <f t="shared" si="103"/>
        <v>0</v>
      </c>
      <c r="N239" s="4042">
        <f t="shared" si="103"/>
        <v>0</v>
      </c>
      <c r="O239" s="4042">
        <f t="shared" si="103"/>
        <v>0</v>
      </c>
      <c r="P239" s="4042">
        <f t="shared" si="103"/>
        <v>0</v>
      </c>
      <c r="Q239" s="4042">
        <f t="shared" si="103"/>
        <v>0</v>
      </c>
      <c r="R239" s="4042">
        <f t="shared" si="103"/>
        <v>0</v>
      </c>
      <c r="S239" s="4042">
        <f t="shared" si="103"/>
        <v>10000</v>
      </c>
      <c r="T239" s="4042">
        <f t="shared" si="103"/>
        <v>0</v>
      </c>
      <c r="U239" s="4042">
        <f t="shared" si="103"/>
        <v>0</v>
      </c>
      <c r="V239" s="4042">
        <f>V240</f>
        <v>10000</v>
      </c>
    </row>
    <row r="240" spans="1:22" s="4017" customFormat="1" ht="62.4">
      <c r="A240" s="4134">
        <v>1</v>
      </c>
      <c r="B240" s="4044" t="s">
        <v>3540</v>
      </c>
      <c r="C240" s="4043" t="s">
        <v>2885</v>
      </c>
      <c r="D240" s="4044"/>
      <c r="E240" s="4044" t="s">
        <v>3058</v>
      </c>
      <c r="F240" s="4044" t="s">
        <v>3541</v>
      </c>
      <c r="G240" s="4126">
        <f>H240+I240+J240</f>
        <v>12017</v>
      </c>
      <c r="H240" s="4126"/>
      <c r="I240" s="4126"/>
      <c r="J240" s="4126">
        <v>12017</v>
      </c>
      <c r="K240" s="4126">
        <f>L240+M240+N240</f>
        <v>0</v>
      </c>
      <c r="L240" s="4126"/>
      <c r="M240" s="4126"/>
      <c r="N240" s="4003"/>
      <c r="O240" s="4126">
        <f>P240+Q240+R240</f>
        <v>0</v>
      </c>
      <c r="P240" s="4126"/>
      <c r="Q240" s="4126"/>
      <c r="R240" s="4126"/>
      <c r="S240" s="4003">
        <f>T240+U240+V240</f>
        <v>10000</v>
      </c>
      <c r="T240" s="4126"/>
      <c r="U240" s="4126"/>
      <c r="V240" s="4126">
        <v>10000</v>
      </c>
    </row>
    <row r="241" spans="1:22" s="248" customFormat="1">
      <c r="A241" s="4022" t="s">
        <v>3388</v>
      </c>
      <c r="B241" s="4023" t="s">
        <v>3146</v>
      </c>
      <c r="C241" s="4022"/>
      <c r="D241" s="4022"/>
      <c r="E241" s="4022"/>
      <c r="F241" s="4022"/>
      <c r="G241" s="4040">
        <f t="shared" ref="G241:V241" si="109">G242+G288+G365+G403+G413+G422</f>
        <v>15572433.031000003</v>
      </c>
      <c r="H241" s="4040">
        <f t="shared" si="109"/>
        <v>339124</v>
      </c>
      <c r="I241" s="4040">
        <f t="shared" si="109"/>
        <v>8161303.1940000001</v>
      </c>
      <c r="J241" s="4040">
        <f t="shared" si="109"/>
        <v>6976902.9519999996</v>
      </c>
      <c r="K241" s="4040">
        <f t="shared" si="109"/>
        <v>4145377.8941436997</v>
      </c>
      <c r="L241" s="4040">
        <f t="shared" si="109"/>
        <v>97424</v>
      </c>
      <c r="M241" s="4040">
        <f t="shared" si="109"/>
        <v>2612667.1521437</v>
      </c>
      <c r="N241" s="4040">
        <f t="shared" si="109"/>
        <v>1435286.7420000001</v>
      </c>
      <c r="O241" s="4040">
        <f t="shared" si="109"/>
        <v>4796103</v>
      </c>
      <c r="P241" s="4040">
        <f t="shared" si="109"/>
        <v>338434</v>
      </c>
      <c r="Q241" s="4040">
        <f t="shared" si="109"/>
        <v>2884638</v>
      </c>
      <c r="R241" s="4040">
        <f t="shared" si="109"/>
        <v>1573031</v>
      </c>
      <c r="S241" s="4040">
        <f t="shared" si="109"/>
        <v>3563059</v>
      </c>
      <c r="T241" s="4040">
        <f t="shared" si="109"/>
        <v>85000</v>
      </c>
      <c r="U241" s="4040">
        <f t="shared" si="109"/>
        <v>1724275</v>
      </c>
      <c r="V241" s="4040">
        <f t="shared" si="109"/>
        <v>1753784</v>
      </c>
    </row>
    <row r="242" spans="1:22" s="248" customFormat="1" ht="31.2">
      <c r="A242" s="4022" t="s">
        <v>3542</v>
      </c>
      <c r="B242" s="4023" t="s">
        <v>3147</v>
      </c>
      <c r="C242" s="4022"/>
      <c r="D242" s="4022"/>
      <c r="E242" s="4022"/>
      <c r="F242" s="4022"/>
      <c r="G242" s="4040">
        <f>G243+G248+G252+G257+G261+G267+G271+G277+G281</f>
        <v>2186354.5559999999</v>
      </c>
      <c r="H242" s="4040">
        <f t="shared" ref="H242:V242" si="110">H243+H248+H252+H257+H261+H267+H271+H277+H281</f>
        <v>339124</v>
      </c>
      <c r="I242" s="4040">
        <f t="shared" si="110"/>
        <v>1153122.1940000001</v>
      </c>
      <c r="J242" s="4040">
        <f t="shared" si="110"/>
        <v>694108.36199999996</v>
      </c>
      <c r="K242" s="4040">
        <f t="shared" si="110"/>
        <v>718342.83100000001</v>
      </c>
      <c r="L242" s="4040">
        <f t="shared" si="110"/>
        <v>97424</v>
      </c>
      <c r="M242" s="4040">
        <f t="shared" si="110"/>
        <v>542554.83100000001</v>
      </c>
      <c r="N242" s="4040">
        <f t="shared" si="110"/>
        <v>78364</v>
      </c>
      <c r="O242" s="4040">
        <f t="shared" si="110"/>
        <v>1009082</v>
      </c>
      <c r="P242" s="4040">
        <f t="shared" si="110"/>
        <v>338434</v>
      </c>
      <c r="Q242" s="4040">
        <f t="shared" si="110"/>
        <v>590283</v>
      </c>
      <c r="R242" s="4040">
        <f t="shared" si="110"/>
        <v>80365</v>
      </c>
      <c r="S242" s="4040">
        <f t="shared" si="110"/>
        <v>406598</v>
      </c>
      <c r="T242" s="4040">
        <f t="shared" si="110"/>
        <v>85000</v>
      </c>
      <c r="U242" s="4040">
        <f t="shared" si="110"/>
        <v>189678</v>
      </c>
      <c r="V242" s="4040">
        <f t="shared" si="110"/>
        <v>131920</v>
      </c>
    </row>
    <row r="243" spans="1:22" s="1577" customFormat="1" ht="31.2">
      <c r="A243" s="4022" t="s">
        <v>9</v>
      </c>
      <c r="B243" s="4023" t="s">
        <v>2853</v>
      </c>
      <c r="C243" s="4048"/>
      <c r="D243" s="4048"/>
      <c r="E243" s="4048"/>
      <c r="F243" s="4048"/>
      <c r="G243" s="4040">
        <f t="shared" ref="G243:V244" si="111">G244</f>
        <v>56319</v>
      </c>
      <c r="H243" s="4040">
        <f t="shared" si="111"/>
        <v>0</v>
      </c>
      <c r="I243" s="4040">
        <f t="shared" si="111"/>
        <v>0</v>
      </c>
      <c r="J243" s="4040">
        <f t="shared" si="111"/>
        <v>56319</v>
      </c>
      <c r="K243" s="4040">
        <f t="shared" si="111"/>
        <v>12042</v>
      </c>
      <c r="L243" s="4040">
        <f t="shared" si="111"/>
        <v>0</v>
      </c>
      <c r="M243" s="4040">
        <f t="shared" si="111"/>
        <v>0</v>
      </c>
      <c r="N243" s="4040">
        <f t="shared" si="111"/>
        <v>12042</v>
      </c>
      <c r="O243" s="4040">
        <f t="shared" si="111"/>
        <v>13000</v>
      </c>
      <c r="P243" s="4040">
        <f t="shared" si="111"/>
        <v>0</v>
      </c>
      <c r="Q243" s="4040">
        <f t="shared" si="111"/>
        <v>0</v>
      </c>
      <c r="R243" s="4040">
        <f t="shared" si="111"/>
        <v>13000</v>
      </c>
      <c r="S243" s="4040">
        <f t="shared" si="111"/>
        <v>16000</v>
      </c>
      <c r="T243" s="4040">
        <f t="shared" si="111"/>
        <v>0</v>
      </c>
      <c r="U243" s="4040">
        <f t="shared" si="111"/>
        <v>0</v>
      </c>
      <c r="V243" s="4040">
        <f t="shared" si="111"/>
        <v>16000</v>
      </c>
    </row>
    <row r="244" spans="1:22" s="248" customFormat="1">
      <c r="A244" s="4022">
        <v>1</v>
      </c>
      <c r="B244" s="4023" t="s">
        <v>3122</v>
      </c>
      <c r="C244" s="4022"/>
      <c r="D244" s="4022"/>
      <c r="E244" s="4022"/>
      <c r="F244" s="4022"/>
      <c r="G244" s="4040">
        <f>G245</f>
        <v>56319</v>
      </c>
      <c r="H244" s="4040">
        <f t="shared" si="111"/>
        <v>0</v>
      </c>
      <c r="I244" s="4040">
        <f t="shared" si="111"/>
        <v>0</v>
      </c>
      <c r="J244" s="4040">
        <f t="shared" si="111"/>
        <v>56319</v>
      </c>
      <c r="K244" s="4040">
        <f t="shared" si="111"/>
        <v>12042</v>
      </c>
      <c r="L244" s="4040">
        <f t="shared" si="111"/>
        <v>0</v>
      </c>
      <c r="M244" s="4040">
        <f t="shared" si="111"/>
        <v>0</v>
      </c>
      <c r="N244" s="4040">
        <f t="shared" si="111"/>
        <v>12042</v>
      </c>
      <c r="O244" s="4040">
        <f t="shared" si="111"/>
        <v>13000</v>
      </c>
      <c r="P244" s="4040">
        <f t="shared" si="111"/>
        <v>0</v>
      </c>
      <c r="Q244" s="4040">
        <f t="shared" si="111"/>
        <v>0</v>
      </c>
      <c r="R244" s="4040">
        <f t="shared" si="111"/>
        <v>13000</v>
      </c>
      <c r="S244" s="4040">
        <f t="shared" si="111"/>
        <v>16000</v>
      </c>
      <c r="T244" s="4040">
        <f t="shared" si="111"/>
        <v>0</v>
      </c>
      <c r="U244" s="4040">
        <f t="shared" si="111"/>
        <v>0</v>
      </c>
      <c r="V244" s="4040">
        <f t="shared" si="111"/>
        <v>16000</v>
      </c>
    </row>
    <row r="245" spans="1:22" ht="31.2">
      <c r="A245" s="4022" t="s">
        <v>34</v>
      </c>
      <c r="B245" s="4041" t="s">
        <v>2871</v>
      </c>
      <c r="C245" s="4022"/>
      <c r="D245" s="4022"/>
      <c r="E245" s="4022"/>
      <c r="F245" s="4022"/>
      <c r="G245" s="4042">
        <f t="shared" ref="G245:V245" si="112">SUM(G246:G247)</f>
        <v>56319</v>
      </c>
      <c r="H245" s="4042">
        <f t="shared" si="112"/>
        <v>0</v>
      </c>
      <c r="I245" s="4042">
        <f t="shared" si="112"/>
        <v>0</v>
      </c>
      <c r="J245" s="4042">
        <f t="shared" si="112"/>
        <v>56319</v>
      </c>
      <c r="K245" s="4042">
        <f t="shared" si="112"/>
        <v>12042</v>
      </c>
      <c r="L245" s="4042">
        <f t="shared" si="112"/>
        <v>0</v>
      </c>
      <c r="M245" s="4042">
        <f t="shared" si="112"/>
        <v>0</v>
      </c>
      <c r="N245" s="4042">
        <f t="shared" si="112"/>
        <v>12042</v>
      </c>
      <c r="O245" s="4042">
        <f t="shared" si="112"/>
        <v>13000</v>
      </c>
      <c r="P245" s="4042">
        <f t="shared" si="112"/>
        <v>0</v>
      </c>
      <c r="Q245" s="4042">
        <f t="shared" si="112"/>
        <v>0</v>
      </c>
      <c r="R245" s="4042">
        <f t="shared" si="112"/>
        <v>13000</v>
      </c>
      <c r="S245" s="4042">
        <f t="shared" si="112"/>
        <v>16000</v>
      </c>
      <c r="T245" s="4042">
        <f t="shared" si="112"/>
        <v>0</v>
      </c>
      <c r="U245" s="4042">
        <f t="shared" si="112"/>
        <v>0</v>
      </c>
      <c r="V245" s="4042">
        <f t="shared" si="112"/>
        <v>16000</v>
      </c>
    </row>
    <row r="246" spans="1:22" s="1557" customFormat="1" ht="93.6">
      <c r="A246" s="4000">
        <v>1</v>
      </c>
      <c r="B246" s="4047" t="s">
        <v>3148</v>
      </c>
      <c r="C246" s="4065" t="s">
        <v>3427</v>
      </c>
      <c r="D246" s="4065" t="s">
        <v>3149</v>
      </c>
      <c r="E246" s="4065">
        <v>2023</v>
      </c>
      <c r="F246" s="4065" t="s">
        <v>3150</v>
      </c>
      <c r="G246" s="4003">
        <f>H246+I246+J246</f>
        <v>22981</v>
      </c>
      <c r="H246" s="4003"/>
      <c r="I246" s="4003"/>
      <c r="J246" s="4003">
        <v>22981</v>
      </c>
      <c r="K246" s="4003">
        <f>L246+M246+N246</f>
        <v>12042</v>
      </c>
      <c r="L246" s="4003"/>
      <c r="M246" s="4003"/>
      <c r="N246" s="4003">
        <v>12042</v>
      </c>
      <c r="O246" s="4003">
        <f>P246+Q246+R246</f>
        <v>13000</v>
      </c>
      <c r="P246" s="4003"/>
      <c r="Q246" s="4003"/>
      <c r="R246" s="4003">
        <v>13000</v>
      </c>
      <c r="S246" s="4003">
        <f>T246+U246+V246</f>
        <v>7700</v>
      </c>
      <c r="T246" s="4003"/>
      <c r="U246" s="4003"/>
      <c r="V246" s="4003">
        <v>7700</v>
      </c>
    </row>
    <row r="247" spans="1:22" s="1557" customFormat="1" ht="46.8">
      <c r="A247" s="4000">
        <v>2</v>
      </c>
      <c r="B247" s="4047" t="s">
        <v>3151</v>
      </c>
      <c r="C247" s="4065" t="s">
        <v>3543</v>
      </c>
      <c r="D247" s="4065"/>
      <c r="E247" s="4065" t="s">
        <v>3112</v>
      </c>
      <c r="F247" s="4065" t="s">
        <v>3152</v>
      </c>
      <c r="G247" s="4003">
        <f>H247+I247+J247</f>
        <v>33338</v>
      </c>
      <c r="H247" s="4003"/>
      <c r="I247" s="4003"/>
      <c r="J247" s="4003">
        <v>33338</v>
      </c>
      <c r="K247" s="4003">
        <f>L247+M247+N247</f>
        <v>0</v>
      </c>
      <c r="L247" s="4003"/>
      <c r="M247" s="4003"/>
      <c r="N247" s="4003"/>
      <c r="O247" s="4003">
        <f>P247+Q247+R247</f>
        <v>0</v>
      </c>
      <c r="P247" s="4003"/>
      <c r="Q247" s="4003"/>
      <c r="R247" s="4003"/>
      <c r="S247" s="4003">
        <f>T247+U247+V247</f>
        <v>8300</v>
      </c>
      <c r="T247" s="4003"/>
      <c r="U247" s="4003"/>
      <c r="V247" s="4003">
        <v>8300</v>
      </c>
    </row>
    <row r="248" spans="1:22" s="1577" customFormat="1">
      <c r="A248" s="4022" t="s">
        <v>20</v>
      </c>
      <c r="B248" s="4023" t="s">
        <v>3409</v>
      </c>
      <c r="C248" s="4048"/>
      <c r="D248" s="4048"/>
      <c r="E248" s="4048"/>
      <c r="F248" s="4048"/>
      <c r="G248" s="4040">
        <f t="shared" ref="G248:V250" si="113">G249</f>
        <v>72905</v>
      </c>
      <c r="H248" s="4040">
        <f t="shared" si="113"/>
        <v>0</v>
      </c>
      <c r="I248" s="4040">
        <f t="shared" si="113"/>
        <v>50000</v>
      </c>
      <c r="J248" s="4040">
        <f t="shared" si="113"/>
        <v>22905</v>
      </c>
      <c r="K248" s="4040">
        <f t="shared" si="113"/>
        <v>14585</v>
      </c>
      <c r="L248" s="4040">
        <f t="shared" si="113"/>
        <v>0</v>
      </c>
      <c r="M248" s="4040">
        <f t="shared" si="113"/>
        <v>11000</v>
      </c>
      <c r="N248" s="4040">
        <f t="shared" si="113"/>
        <v>3585</v>
      </c>
      <c r="O248" s="4040">
        <f t="shared" si="113"/>
        <v>14585</v>
      </c>
      <c r="P248" s="4040">
        <f t="shared" si="113"/>
        <v>0</v>
      </c>
      <c r="Q248" s="4040">
        <f t="shared" si="113"/>
        <v>11000</v>
      </c>
      <c r="R248" s="4040">
        <f t="shared" si="113"/>
        <v>3585</v>
      </c>
      <c r="S248" s="4040">
        <f t="shared" si="113"/>
        <v>33000</v>
      </c>
      <c r="T248" s="4040">
        <f t="shared" si="113"/>
        <v>0</v>
      </c>
      <c r="U248" s="4040">
        <f t="shared" si="113"/>
        <v>20000</v>
      </c>
      <c r="V248" s="4040">
        <f t="shared" si="113"/>
        <v>13000</v>
      </c>
    </row>
    <row r="249" spans="1:22" s="248" customFormat="1">
      <c r="A249" s="4022">
        <v>1</v>
      </c>
      <c r="B249" s="4023" t="s">
        <v>3122</v>
      </c>
      <c r="C249" s="4022"/>
      <c r="D249" s="4022"/>
      <c r="E249" s="4022"/>
      <c r="F249" s="4022"/>
      <c r="G249" s="4040">
        <f>G250</f>
        <v>72905</v>
      </c>
      <c r="H249" s="4040">
        <f t="shared" si="113"/>
        <v>0</v>
      </c>
      <c r="I249" s="4040">
        <f t="shared" si="113"/>
        <v>50000</v>
      </c>
      <c r="J249" s="4040">
        <f t="shared" si="113"/>
        <v>22905</v>
      </c>
      <c r="K249" s="4040">
        <f t="shared" si="113"/>
        <v>14585</v>
      </c>
      <c r="L249" s="4040">
        <f t="shared" si="113"/>
        <v>0</v>
      </c>
      <c r="M249" s="4040">
        <f t="shared" si="113"/>
        <v>11000</v>
      </c>
      <c r="N249" s="4040">
        <f t="shared" si="113"/>
        <v>3585</v>
      </c>
      <c r="O249" s="4040">
        <f t="shared" si="113"/>
        <v>14585</v>
      </c>
      <c r="P249" s="4040">
        <f t="shared" si="113"/>
        <v>0</v>
      </c>
      <c r="Q249" s="4040">
        <f t="shared" si="113"/>
        <v>11000</v>
      </c>
      <c r="R249" s="4040">
        <f t="shared" si="113"/>
        <v>3585</v>
      </c>
      <c r="S249" s="4040">
        <f t="shared" si="113"/>
        <v>33000</v>
      </c>
      <c r="T249" s="4040">
        <f t="shared" si="113"/>
        <v>0</v>
      </c>
      <c r="U249" s="4040">
        <f t="shared" si="113"/>
        <v>20000</v>
      </c>
      <c r="V249" s="4040">
        <f t="shared" si="113"/>
        <v>13000</v>
      </c>
    </row>
    <row r="250" spans="1:22" ht="31.2">
      <c r="A250" s="4022" t="s">
        <v>34</v>
      </c>
      <c r="B250" s="4041" t="s">
        <v>2871</v>
      </c>
      <c r="C250" s="4022"/>
      <c r="D250" s="4022"/>
      <c r="E250" s="4022"/>
      <c r="F250" s="4022"/>
      <c r="G250" s="4042">
        <f t="shared" ref="G250" si="114">G251</f>
        <v>72905</v>
      </c>
      <c r="H250" s="4042">
        <f t="shared" si="113"/>
        <v>0</v>
      </c>
      <c r="I250" s="4042">
        <f t="shared" si="113"/>
        <v>50000</v>
      </c>
      <c r="J250" s="4042">
        <f t="shared" si="113"/>
        <v>22905</v>
      </c>
      <c r="K250" s="4042">
        <f t="shared" si="113"/>
        <v>14585</v>
      </c>
      <c r="L250" s="4042">
        <f t="shared" si="113"/>
        <v>0</v>
      </c>
      <c r="M250" s="4042">
        <f t="shared" si="113"/>
        <v>11000</v>
      </c>
      <c r="N250" s="4042">
        <f t="shared" si="113"/>
        <v>3585</v>
      </c>
      <c r="O250" s="4042">
        <f t="shared" si="113"/>
        <v>14585</v>
      </c>
      <c r="P250" s="4042">
        <f t="shared" si="113"/>
        <v>0</v>
      </c>
      <c r="Q250" s="4042">
        <f t="shared" si="113"/>
        <v>11000</v>
      </c>
      <c r="R250" s="4042">
        <f t="shared" si="113"/>
        <v>3585</v>
      </c>
      <c r="S250" s="4042">
        <f t="shared" si="113"/>
        <v>33000</v>
      </c>
      <c r="T250" s="4042">
        <f t="shared" si="113"/>
        <v>0</v>
      </c>
      <c r="U250" s="4042">
        <f t="shared" si="113"/>
        <v>20000</v>
      </c>
      <c r="V250" s="4042">
        <f>V251</f>
        <v>13000</v>
      </c>
    </row>
    <row r="251" spans="1:22" s="4015" customFormat="1" ht="62.4">
      <c r="A251" s="4115">
        <v>1</v>
      </c>
      <c r="B251" s="4047" t="s">
        <v>3544</v>
      </c>
      <c r="C251" s="4000" t="s">
        <v>2885</v>
      </c>
      <c r="D251" s="4047"/>
      <c r="E251" s="4047" t="s">
        <v>3155</v>
      </c>
      <c r="F251" s="4047" t="s">
        <v>3545</v>
      </c>
      <c r="G251" s="4003">
        <f>H251+I251+J251</f>
        <v>72905</v>
      </c>
      <c r="H251" s="4003"/>
      <c r="I251" s="4003">
        <v>50000</v>
      </c>
      <c r="J251" s="4003">
        <v>22905</v>
      </c>
      <c r="K251" s="4003">
        <f>L251+M251+N251</f>
        <v>14585</v>
      </c>
      <c r="L251" s="4003"/>
      <c r="M251" s="4003">
        <v>11000</v>
      </c>
      <c r="N251" s="4003">
        <v>3585</v>
      </c>
      <c r="O251" s="4003">
        <f>P251+Q251+R251</f>
        <v>14585</v>
      </c>
      <c r="P251" s="4003"/>
      <c r="Q251" s="4003">
        <v>11000</v>
      </c>
      <c r="R251" s="4003">
        <v>3585</v>
      </c>
      <c r="S251" s="4003">
        <f>T251+U251+V251</f>
        <v>33000</v>
      </c>
      <c r="T251" s="4003"/>
      <c r="U251" s="4003">
        <v>20000</v>
      </c>
      <c r="V251" s="4003">
        <v>13000</v>
      </c>
    </row>
    <row r="252" spans="1:22" s="1577" customFormat="1">
      <c r="A252" s="4022" t="s">
        <v>49</v>
      </c>
      <c r="B252" s="4023" t="s">
        <v>2846</v>
      </c>
      <c r="C252" s="4048"/>
      <c r="D252" s="4048"/>
      <c r="E252" s="4048"/>
      <c r="F252" s="4048"/>
      <c r="G252" s="4040">
        <f t="shared" ref="G252:V253" si="115">G253</f>
        <v>15582.866</v>
      </c>
      <c r="H252" s="4040">
        <f t="shared" si="115"/>
        <v>0</v>
      </c>
      <c r="I252" s="4040">
        <f t="shared" si="115"/>
        <v>0</v>
      </c>
      <c r="J252" s="4040">
        <f t="shared" si="115"/>
        <v>15582.866</v>
      </c>
      <c r="K252" s="4040">
        <f t="shared" si="115"/>
        <v>0</v>
      </c>
      <c r="L252" s="4040">
        <f t="shared" si="115"/>
        <v>0</v>
      </c>
      <c r="M252" s="4040">
        <f t="shared" si="115"/>
        <v>0</v>
      </c>
      <c r="N252" s="4040">
        <f t="shared" si="115"/>
        <v>0</v>
      </c>
      <c r="O252" s="4040">
        <f t="shared" si="115"/>
        <v>0</v>
      </c>
      <c r="P252" s="4040">
        <f t="shared" si="115"/>
        <v>0</v>
      </c>
      <c r="Q252" s="4040">
        <f t="shared" si="115"/>
        <v>0</v>
      </c>
      <c r="R252" s="4040">
        <f t="shared" si="115"/>
        <v>0</v>
      </c>
      <c r="S252" s="4040">
        <f t="shared" si="115"/>
        <v>7800</v>
      </c>
      <c r="T252" s="4040">
        <f t="shared" si="115"/>
        <v>0</v>
      </c>
      <c r="U252" s="4040">
        <f t="shared" si="115"/>
        <v>0</v>
      </c>
      <c r="V252" s="4040">
        <f t="shared" si="115"/>
        <v>7800</v>
      </c>
    </row>
    <row r="253" spans="1:22" s="248" customFormat="1">
      <c r="A253" s="4022">
        <v>1</v>
      </c>
      <c r="B253" s="4023" t="s">
        <v>3122</v>
      </c>
      <c r="C253" s="4022"/>
      <c r="D253" s="4022"/>
      <c r="E253" s="4022"/>
      <c r="F253" s="4022"/>
      <c r="G253" s="4040">
        <f>G254</f>
        <v>15582.866</v>
      </c>
      <c r="H253" s="4040">
        <f t="shared" si="115"/>
        <v>0</v>
      </c>
      <c r="I253" s="4040">
        <f t="shared" si="115"/>
        <v>0</v>
      </c>
      <c r="J253" s="4040">
        <f t="shared" si="115"/>
        <v>15582.866</v>
      </c>
      <c r="K253" s="4040">
        <f t="shared" si="115"/>
        <v>0</v>
      </c>
      <c r="L253" s="4040">
        <f t="shared" si="115"/>
        <v>0</v>
      </c>
      <c r="M253" s="4040">
        <f t="shared" si="115"/>
        <v>0</v>
      </c>
      <c r="N253" s="4040">
        <f t="shared" si="115"/>
        <v>0</v>
      </c>
      <c r="O253" s="4040">
        <f t="shared" si="115"/>
        <v>0</v>
      </c>
      <c r="P253" s="4040">
        <f t="shared" si="115"/>
        <v>0</v>
      </c>
      <c r="Q253" s="4040">
        <f t="shared" si="115"/>
        <v>0</v>
      </c>
      <c r="R253" s="4040">
        <f t="shared" si="115"/>
        <v>0</v>
      </c>
      <c r="S253" s="4040">
        <f t="shared" si="115"/>
        <v>7800</v>
      </c>
      <c r="T253" s="4040">
        <f t="shared" si="115"/>
        <v>0</v>
      </c>
      <c r="U253" s="4040">
        <f t="shared" si="115"/>
        <v>0</v>
      </c>
      <c r="V253" s="4040">
        <f t="shared" si="115"/>
        <v>7800</v>
      </c>
    </row>
    <row r="254" spans="1:22" ht="31.2">
      <c r="A254" s="4022" t="s">
        <v>34</v>
      </c>
      <c r="B254" s="4041" t="s">
        <v>2871</v>
      </c>
      <c r="C254" s="4022"/>
      <c r="D254" s="4022"/>
      <c r="E254" s="4022"/>
      <c r="F254" s="4022"/>
      <c r="G254" s="4042">
        <f>SUM(G255:G256)</f>
        <v>15582.866</v>
      </c>
      <c r="H254" s="4042">
        <f t="shared" ref="H254:V254" si="116">SUM(H255:H256)</f>
        <v>0</v>
      </c>
      <c r="I254" s="4042">
        <f t="shared" si="116"/>
        <v>0</v>
      </c>
      <c r="J254" s="4042">
        <f t="shared" si="116"/>
        <v>15582.866</v>
      </c>
      <c r="K254" s="4042">
        <f t="shared" si="116"/>
        <v>0</v>
      </c>
      <c r="L254" s="4042">
        <f t="shared" si="116"/>
        <v>0</v>
      </c>
      <c r="M254" s="4042">
        <f t="shared" si="116"/>
        <v>0</v>
      </c>
      <c r="N254" s="4042">
        <f t="shared" si="116"/>
        <v>0</v>
      </c>
      <c r="O254" s="4042">
        <f t="shared" si="116"/>
        <v>0</v>
      </c>
      <c r="P254" s="4042">
        <f t="shared" si="116"/>
        <v>0</v>
      </c>
      <c r="Q254" s="4042">
        <f t="shared" si="116"/>
        <v>0</v>
      </c>
      <c r="R254" s="4042">
        <f t="shared" si="116"/>
        <v>0</v>
      </c>
      <c r="S254" s="4042">
        <f t="shared" si="116"/>
        <v>7800</v>
      </c>
      <c r="T254" s="4042">
        <f t="shared" si="116"/>
        <v>0</v>
      </c>
      <c r="U254" s="4042">
        <f t="shared" si="116"/>
        <v>0</v>
      </c>
      <c r="V254" s="4042">
        <f t="shared" si="116"/>
        <v>7800</v>
      </c>
    </row>
    <row r="255" spans="1:22" s="2137" customFormat="1" ht="27" customHeight="1">
      <c r="A255" s="4090">
        <v>1</v>
      </c>
      <c r="B255" s="4053" t="s">
        <v>3153</v>
      </c>
      <c r="C255" s="4056" t="s">
        <v>2913</v>
      </c>
      <c r="D255" s="4135" t="s">
        <v>3154</v>
      </c>
      <c r="E255" s="4054" t="s">
        <v>3155</v>
      </c>
      <c r="F255" s="4061" t="s">
        <v>3156</v>
      </c>
      <c r="G255" s="4003">
        <v>6889.6419999999998</v>
      </c>
      <c r="H255" s="4063"/>
      <c r="I255" s="4063"/>
      <c r="J255" s="4003">
        <v>6889.6419999999998</v>
      </c>
      <c r="K255" s="4136">
        <v>0</v>
      </c>
      <c r="L255" s="4063"/>
      <c r="M255" s="4063"/>
      <c r="N255" s="4136">
        <v>0</v>
      </c>
      <c r="O255" s="4136">
        <v>0</v>
      </c>
      <c r="P255" s="4063"/>
      <c r="Q255" s="4063"/>
      <c r="R255" s="4136">
        <v>0</v>
      </c>
      <c r="S255" s="4003">
        <v>3600</v>
      </c>
      <c r="T255" s="4063"/>
      <c r="U255" s="4063"/>
      <c r="V255" s="4003">
        <v>3600</v>
      </c>
    </row>
    <row r="256" spans="1:22" s="2137" customFormat="1" ht="28.5" customHeight="1">
      <c r="A256" s="4090">
        <v>2</v>
      </c>
      <c r="B256" s="4053" t="s">
        <v>3157</v>
      </c>
      <c r="C256" s="4056" t="s">
        <v>2913</v>
      </c>
      <c r="D256" s="4056"/>
      <c r="E256" s="4054" t="s">
        <v>3155</v>
      </c>
      <c r="F256" s="4061" t="s">
        <v>3158</v>
      </c>
      <c r="G256" s="4003">
        <v>8693.2240000000002</v>
      </c>
      <c r="H256" s="4063"/>
      <c r="I256" s="4063"/>
      <c r="J256" s="4003">
        <v>8693.2240000000002</v>
      </c>
      <c r="K256" s="4136">
        <v>0</v>
      </c>
      <c r="L256" s="4063"/>
      <c r="M256" s="4063"/>
      <c r="N256" s="4136">
        <v>0</v>
      </c>
      <c r="O256" s="4136">
        <v>0</v>
      </c>
      <c r="P256" s="4063"/>
      <c r="Q256" s="4063"/>
      <c r="R256" s="4136">
        <v>0</v>
      </c>
      <c r="S256" s="4003">
        <v>4200</v>
      </c>
      <c r="T256" s="4063"/>
      <c r="U256" s="4063"/>
      <c r="V256" s="4003">
        <v>4200</v>
      </c>
    </row>
    <row r="257" spans="1:22" s="1577" customFormat="1">
      <c r="A257" s="4022" t="s">
        <v>50</v>
      </c>
      <c r="B257" s="4023" t="s">
        <v>2848</v>
      </c>
      <c r="C257" s="4048"/>
      <c r="D257" s="4048"/>
      <c r="E257" s="4048"/>
      <c r="F257" s="4048"/>
      <c r="G257" s="4040">
        <f t="shared" ref="G257:V259" si="117">G258</f>
        <v>103847.496</v>
      </c>
      <c r="H257" s="4040">
        <f t="shared" si="117"/>
        <v>0</v>
      </c>
      <c r="I257" s="4040">
        <f t="shared" si="117"/>
        <v>55</v>
      </c>
      <c r="J257" s="4040">
        <f t="shared" si="117"/>
        <v>103792.496</v>
      </c>
      <c r="K257" s="4040">
        <f t="shared" si="117"/>
        <v>950</v>
      </c>
      <c r="L257" s="4040">
        <f t="shared" si="117"/>
        <v>0</v>
      </c>
      <c r="M257" s="4040">
        <f t="shared" si="117"/>
        <v>0</v>
      </c>
      <c r="N257" s="4040">
        <f t="shared" si="117"/>
        <v>950</v>
      </c>
      <c r="O257" s="4040">
        <f t="shared" si="117"/>
        <v>950</v>
      </c>
      <c r="P257" s="4040">
        <f t="shared" si="117"/>
        <v>0</v>
      </c>
      <c r="Q257" s="4040">
        <f t="shared" si="117"/>
        <v>0</v>
      </c>
      <c r="R257" s="4040">
        <f t="shared" si="117"/>
        <v>950</v>
      </c>
      <c r="S257" s="4040">
        <f t="shared" si="117"/>
        <v>13050</v>
      </c>
      <c r="T257" s="4040">
        <f t="shared" si="117"/>
        <v>0</v>
      </c>
      <c r="U257" s="4040">
        <f t="shared" si="117"/>
        <v>0</v>
      </c>
      <c r="V257" s="4040">
        <f>V258</f>
        <v>13050</v>
      </c>
    </row>
    <row r="258" spans="1:22" s="248" customFormat="1">
      <c r="A258" s="4022">
        <v>1</v>
      </c>
      <c r="B258" s="4023" t="s">
        <v>3122</v>
      </c>
      <c r="C258" s="4022"/>
      <c r="D258" s="4022"/>
      <c r="E258" s="4022"/>
      <c r="F258" s="4022"/>
      <c r="G258" s="4040">
        <f t="shared" si="117"/>
        <v>103847.496</v>
      </c>
      <c r="H258" s="4040">
        <f t="shared" si="117"/>
        <v>0</v>
      </c>
      <c r="I258" s="4040">
        <f t="shared" si="117"/>
        <v>55</v>
      </c>
      <c r="J258" s="4040">
        <f t="shared" si="117"/>
        <v>103792.496</v>
      </c>
      <c r="K258" s="4040">
        <f t="shared" si="117"/>
        <v>950</v>
      </c>
      <c r="L258" s="4040">
        <f t="shared" si="117"/>
        <v>0</v>
      </c>
      <c r="M258" s="4040">
        <f t="shared" si="117"/>
        <v>0</v>
      </c>
      <c r="N258" s="4040">
        <f t="shared" si="117"/>
        <v>950</v>
      </c>
      <c r="O258" s="4040">
        <f t="shared" si="117"/>
        <v>950</v>
      </c>
      <c r="P258" s="4040">
        <f t="shared" si="117"/>
        <v>0</v>
      </c>
      <c r="Q258" s="4040">
        <f t="shared" si="117"/>
        <v>0</v>
      </c>
      <c r="R258" s="4040">
        <f t="shared" si="117"/>
        <v>950</v>
      </c>
      <c r="S258" s="4040">
        <f t="shared" si="117"/>
        <v>13050</v>
      </c>
      <c r="T258" s="4040">
        <f t="shared" si="117"/>
        <v>0</v>
      </c>
      <c r="U258" s="4040">
        <f t="shared" si="117"/>
        <v>0</v>
      </c>
      <c r="V258" s="4040">
        <f t="shared" si="117"/>
        <v>13050</v>
      </c>
    </row>
    <row r="259" spans="1:22" ht="31.2">
      <c r="A259" s="4022" t="s">
        <v>34</v>
      </c>
      <c r="B259" s="4041" t="s">
        <v>2871</v>
      </c>
      <c r="C259" s="4022"/>
      <c r="D259" s="4022"/>
      <c r="E259" s="4022"/>
      <c r="F259" s="4022"/>
      <c r="G259" s="4042">
        <f>G260</f>
        <v>103847.496</v>
      </c>
      <c r="H259" s="4042">
        <f t="shared" si="117"/>
        <v>0</v>
      </c>
      <c r="I259" s="4042">
        <f t="shared" si="117"/>
        <v>55</v>
      </c>
      <c r="J259" s="4042">
        <f t="shared" si="117"/>
        <v>103792.496</v>
      </c>
      <c r="K259" s="4042">
        <f t="shared" si="117"/>
        <v>950</v>
      </c>
      <c r="L259" s="4042">
        <f t="shared" si="117"/>
        <v>0</v>
      </c>
      <c r="M259" s="4042">
        <f t="shared" si="117"/>
        <v>0</v>
      </c>
      <c r="N259" s="4042">
        <f t="shared" si="117"/>
        <v>950</v>
      </c>
      <c r="O259" s="4042">
        <f t="shared" si="117"/>
        <v>950</v>
      </c>
      <c r="P259" s="4042">
        <f t="shared" si="117"/>
        <v>0</v>
      </c>
      <c r="Q259" s="4042">
        <f t="shared" si="117"/>
        <v>0</v>
      </c>
      <c r="R259" s="4042">
        <f t="shared" si="117"/>
        <v>950</v>
      </c>
      <c r="S259" s="4042">
        <f t="shared" si="117"/>
        <v>13050</v>
      </c>
      <c r="T259" s="4042">
        <f t="shared" si="117"/>
        <v>0</v>
      </c>
      <c r="U259" s="4042">
        <f t="shared" si="117"/>
        <v>0</v>
      </c>
      <c r="V259" s="4042">
        <f t="shared" si="117"/>
        <v>13050</v>
      </c>
    </row>
    <row r="260" spans="1:22" ht="62.4">
      <c r="A260" s="4137">
        <v>1</v>
      </c>
      <c r="B260" s="4047" t="s">
        <v>3159</v>
      </c>
      <c r="C260" s="4138" t="s">
        <v>3160</v>
      </c>
      <c r="D260" s="4000"/>
      <c r="E260" s="4000" t="s">
        <v>2882</v>
      </c>
      <c r="F260" s="4000" t="s">
        <v>3161</v>
      </c>
      <c r="G260" s="4005">
        <v>103847.496</v>
      </c>
      <c r="H260" s="4005"/>
      <c r="I260" s="4005">
        <v>55</v>
      </c>
      <c r="J260" s="4005">
        <f>G260-I260</f>
        <v>103792.496</v>
      </c>
      <c r="K260" s="4005">
        <f>L260+M260+N260</f>
        <v>950</v>
      </c>
      <c r="L260" s="4005"/>
      <c r="M260" s="4005"/>
      <c r="N260" s="4005">
        <v>950</v>
      </c>
      <c r="O260" s="4005">
        <f>P260+Q260+R260</f>
        <v>950</v>
      </c>
      <c r="P260" s="4005"/>
      <c r="Q260" s="4005"/>
      <c r="R260" s="4005">
        <v>950</v>
      </c>
      <c r="S260" s="4005">
        <f>T260+U260+V260</f>
        <v>13050</v>
      </c>
      <c r="T260" s="4005"/>
      <c r="U260" s="4064"/>
      <c r="V260" s="4005">
        <v>13050</v>
      </c>
    </row>
    <row r="261" spans="1:22" s="1577" customFormat="1">
      <c r="A261" s="4022" t="s">
        <v>72</v>
      </c>
      <c r="B261" s="4023" t="s">
        <v>2851</v>
      </c>
      <c r="C261" s="4048"/>
      <c r="D261" s="4048"/>
      <c r="E261" s="4048"/>
      <c r="F261" s="4048"/>
      <c r="G261" s="4040">
        <f t="shared" ref="G261:V262" si="118">G262</f>
        <v>775431</v>
      </c>
      <c r="H261" s="4040">
        <f t="shared" si="118"/>
        <v>339124</v>
      </c>
      <c r="I261" s="4040">
        <f t="shared" si="118"/>
        <v>169562</v>
      </c>
      <c r="J261" s="4040">
        <f t="shared" si="118"/>
        <v>266745</v>
      </c>
      <c r="K261" s="4040">
        <f t="shared" si="118"/>
        <v>259763</v>
      </c>
      <c r="L261" s="4040">
        <f t="shared" si="118"/>
        <v>97424</v>
      </c>
      <c r="M261" s="4040">
        <f t="shared" si="118"/>
        <v>102781</v>
      </c>
      <c r="N261" s="4040">
        <f t="shared" si="118"/>
        <v>59558</v>
      </c>
      <c r="O261" s="4040">
        <f t="shared" si="118"/>
        <v>551034</v>
      </c>
      <c r="P261" s="4040">
        <f t="shared" si="118"/>
        <v>338434</v>
      </c>
      <c r="Q261" s="4040">
        <f t="shared" si="118"/>
        <v>152000</v>
      </c>
      <c r="R261" s="4040">
        <f t="shared" si="118"/>
        <v>60600</v>
      </c>
      <c r="S261" s="4040">
        <f t="shared" si="118"/>
        <v>146119</v>
      </c>
      <c r="T261" s="4040">
        <f t="shared" si="118"/>
        <v>85000</v>
      </c>
      <c r="U261" s="4040">
        <f t="shared" si="118"/>
        <v>49219</v>
      </c>
      <c r="V261" s="4040">
        <f>V262</f>
        <v>11900</v>
      </c>
    </row>
    <row r="262" spans="1:22" s="248" customFormat="1">
      <c r="A262" s="4022">
        <v>1</v>
      </c>
      <c r="B262" s="4023" t="s">
        <v>3122</v>
      </c>
      <c r="C262" s="4022"/>
      <c r="D262" s="4022"/>
      <c r="E262" s="4022"/>
      <c r="F262" s="4022"/>
      <c r="G262" s="4040">
        <f t="shared" si="118"/>
        <v>775431</v>
      </c>
      <c r="H262" s="4040">
        <f t="shared" si="118"/>
        <v>339124</v>
      </c>
      <c r="I262" s="4040">
        <f t="shared" si="118"/>
        <v>169562</v>
      </c>
      <c r="J262" s="4040">
        <f t="shared" si="118"/>
        <v>266745</v>
      </c>
      <c r="K262" s="4040">
        <f t="shared" si="118"/>
        <v>259763</v>
      </c>
      <c r="L262" s="4040">
        <f t="shared" si="118"/>
        <v>97424</v>
      </c>
      <c r="M262" s="4040">
        <f t="shared" si="118"/>
        <v>102781</v>
      </c>
      <c r="N262" s="4040">
        <f t="shared" si="118"/>
        <v>59558</v>
      </c>
      <c r="O262" s="4040">
        <f t="shared" si="118"/>
        <v>551034</v>
      </c>
      <c r="P262" s="4040">
        <f t="shared" si="118"/>
        <v>338434</v>
      </c>
      <c r="Q262" s="4040">
        <f t="shared" si="118"/>
        <v>152000</v>
      </c>
      <c r="R262" s="4040">
        <f t="shared" si="118"/>
        <v>60600</v>
      </c>
      <c r="S262" s="4040">
        <f t="shared" si="118"/>
        <v>146119</v>
      </c>
      <c r="T262" s="4040">
        <f t="shared" si="118"/>
        <v>85000</v>
      </c>
      <c r="U262" s="4040">
        <f t="shared" si="118"/>
        <v>49219</v>
      </c>
      <c r="V262" s="4040">
        <f t="shared" si="118"/>
        <v>11900</v>
      </c>
    </row>
    <row r="263" spans="1:22" ht="31.2">
      <c r="A263" s="4022" t="s">
        <v>34</v>
      </c>
      <c r="B263" s="4041" t="s">
        <v>2871</v>
      </c>
      <c r="C263" s="4022"/>
      <c r="D263" s="4022"/>
      <c r="E263" s="4022"/>
      <c r="F263" s="4022"/>
      <c r="G263" s="4042">
        <f>SUM(G264:G266)</f>
        <v>775431</v>
      </c>
      <c r="H263" s="4042">
        <f t="shared" ref="H263:V263" si="119">SUM(H264:H266)</f>
        <v>339124</v>
      </c>
      <c r="I263" s="4042">
        <f t="shared" si="119"/>
        <v>169562</v>
      </c>
      <c r="J263" s="4042">
        <f t="shared" si="119"/>
        <v>266745</v>
      </c>
      <c r="K263" s="4042">
        <f t="shared" si="119"/>
        <v>259763</v>
      </c>
      <c r="L263" s="4042">
        <f t="shared" si="119"/>
        <v>97424</v>
      </c>
      <c r="M263" s="4042">
        <f t="shared" si="119"/>
        <v>102781</v>
      </c>
      <c r="N263" s="4042">
        <f t="shared" si="119"/>
        <v>59558</v>
      </c>
      <c r="O263" s="4042">
        <f t="shared" si="119"/>
        <v>551034</v>
      </c>
      <c r="P263" s="4042">
        <f t="shared" si="119"/>
        <v>338434</v>
      </c>
      <c r="Q263" s="4042">
        <f t="shared" si="119"/>
        <v>152000</v>
      </c>
      <c r="R263" s="4042">
        <f t="shared" si="119"/>
        <v>60600</v>
      </c>
      <c r="S263" s="4042">
        <f t="shared" si="119"/>
        <v>146119</v>
      </c>
      <c r="T263" s="4042">
        <f t="shared" si="119"/>
        <v>85000</v>
      </c>
      <c r="U263" s="4042">
        <f t="shared" si="119"/>
        <v>49219</v>
      </c>
      <c r="V263" s="4042">
        <f t="shared" si="119"/>
        <v>11900</v>
      </c>
    </row>
    <row r="264" spans="1:22" s="4085" customFormat="1" ht="27" customHeight="1">
      <c r="A264" s="4000">
        <v>1</v>
      </c>
      <c r="B264" s="4079" t="s">
        <v>3162</v>
      </c>
      <c r="C264" s="4080" t="s">
        <v>3031</v>
      </c>
      <c r="D264" s="4080" t="s">
        <v>3163</v>
      </c>
      <c r="E264" s="4080" t="s">
        <v>3155</v>
      </c>
      <c r="F264" s="4080" t="s">
        <v>3164</v>
      </c>
      <c r="G264" s="4083">
        <v>14540</v>
      </c>
      <c r="H264" s="4084"/>
      <c r="I264" s="4084"/>
      <c r="J264" s="4083">
        <f t="shared" ref="J264:J265" si="120">G264</f>
        <v>14540</v>
      </c>
      <c r="K264" s="4083">
        <f t="shared" ref="K264:K265" si="121">SUM(L264:N264)</f>
        <v>10000</v>
      </c>
      <c r="L264" s="4084"/>
      <c r="M264" s="4084"/>
      <c r="N264" s="4003">
        <v>10000</v>
      </c>
      <c r="O264" s="4083">
        <f t="shared" ref="O264:O265" si="122">SUM(P264:R264)</f>
        <v>10000</v>
      </c>
      <c r="P264" s="4084"/>
      <c r="Q264" s="4084"/>
      <c r="R264" s="4083">
        <v>10000</v>
      </c>
      <c r="S264" s="4003">
        <f t="shared" ref="S264:S265" si="123">SUM(T264:V264)</f>
        <v>1500</v>
      </c>
      <c r="T264" s="4084"/>
      <c r="U264" s="4084"/>
      <c r="V264" s="4083">
        <v>1500</v>
      </c>
    </row>
    <row r="265" spans="1:22" s="4085" customFormat="1" ht="62.4">
      <c r="A265" s="4000">
        <v>2</v>
      </c>
      <c r="B265" s="4079" t="s">
        <v>3165</v>
      </c>
      <c r="C265" s="4080" t="s">
        <v>3031</v>
      </c>
      <c r="D265" s="4139"/>
      <c r="E265" s="4080" t="s">
        <v>1811</v>
      </c>
      <c r="F265" s="4082" t="s">
        <v>3166</v>
      </c>
      <c r="G265" s="4083">
        <v>82643</v>
      </c>
      <c r="H265" s="4084"/>
      <c r="I265" s="4084"/>
      <c r="J265" s="4083">
        <f t="shared" si="120"/>
        <v>82643</v>
      </c>
      <c r="K265" s="4083">
        <f t="shared" si="121"/>
        <v>600</v>
      </c>
      <c r="L265" s="4084"/>
      <c r="M265" s="4084"/>
      <c r="N265" s="4003">
        <v>600</v>
      </c>
      <c r="O265" s="4083">
        <f t="shared" si="122"/>
        <v>600</v>
      </c>
      <c r="P265" s="4084"/>
      <c r="Q265" s="4084"/>
      <c r="R265" s="4083">
        <v>600</v>
      </c>
      <c r="S265" s="4003">
        <f t="shared" si="123"/>
        <v>10400</v>
      </c>
      <c r="T265" s="4084"/>
      <c r="U265" s="4084"/>
      <c r="V265" s="4083">
        <v>10400</v>
      </c>
    </row>
    <row r="266" spans="1:22" s="4085" customFormat="1" ht="36" customHeight="1">
      <c r="A266" s="4000">
        <v>3</v>
      </c>
      <c r="B266" s="4079" t="s">
        <v>3167</v>
      </c>
      <c r="C266" s="4080" t="s">
        <v>3031</v>
      </c>
      <c r="D266" s="4080" t="s">
        <v>3168</v>
      </c>
      <c r="E266" s="4080" t="s">
        <v>3169</v>
      </c>
      <c r="F266" s="4082" t="s">
        <v>3170</v>
      </c>
      <c r="G266" s="4083">
        <f>H266+I266+J266</f>
        <v>678248</v>
      </c>
      <c r="H266" s="4083">
        <v>339124</v>
      </c>
      <c r="I266" s="4083">
        <v>169562</v>
      </c>
      <c r="J266" s="4083">
        <v>169562</v>
      </c>
      <c r="K266" s="4083">
        <f>L266+M266+N266</f>
        <v>249163</v>
      </c>
      <c r="L266" s="4083">
        <v>97424</v>
      </c>
      <c r="M266" s="4083">
        <v>102781</v>
      </c>
      <c r="N266" s="4003">
        <v>48958</v>
      </c>
      <c r="O266" s="4083">
        <f>P266+Q266+R266</f>
        <v>540434</v>
      </c>
      <c r="P266" s="4083">
        <v>338434</v>
      </c>
      <c r="Q266" s="4083">
        <v>152000</v>
      </c>
      <c r="R266" s="4083">
        <v>50000</v>
      </c>
      <c r="S266" s="4003">
        <f>T266+U266+V266</f>
        <v>134219</v>
      </c>
      <c r="T266" s="4083">
        <v>85000</v>
      </c>
      <c r="U266" s="4083">
        <v>49219</v>
      </c>
      <c r="V266" s="4083"/>
    </row>
    <row r="267" spans="1:22" s="1577" customFormat="1">
      <c r="A267" s="4022" t="s">
        <v>100</v>
      </c>
      <c r="B267" s="4023" t="s">
        <v>2852</v>
      </c>
      <c r="C267" s="4048"/>
      <c r="D267" s="4048"/>
      <c r="E267" s="4048"/>
      <c r="F267" s="4048"/>
      <c r="G267" s="4040">
        <f t="shared" ref="G267:V269" si="124">G268</f>
        <v>62509</v>
      </c>
      <c r="H267" s="4040">
        <f t="shared" si="124"/>
        <v>0</v>
      </c>
      <c r="I267" s="4040">
        <f t="shared" si="124"/>
        <v>0</v>
      </c>
      <c r="J267" s="4040">
        <f t="shared" si="124"/>
        <v>62509</v>
      </c>
      <c r="K267" s="4040">
        <f t="shared" si="124"/>
        <v>700</v>
      </c>
      <c r="L267" s="4040">
        <f t="shared" si="124"/>
        <v>0</v>
      </c>
      <c r="M267" s="4040">
        <f t="shared" si="124"/>
        <v>0</v>
      </c>
      <c r="N267" s="4040">
        <f t="shared" si="124"/>
        <v>700</v>
      </c>
      <c r="O267" s="4040">
        <f t="shared" si="124"/>
        <v>700</v>
      </c>
      <c r="P267" s="4040">
        <f t="shared" si="124"/>
        <v>0</v>
      </c>
      <c r="Q267" s="4040">
        <f t="shared" si="124"/>
        <v>0</v>
      </c>
      <c r="R267" s="4040">
        <f t="shared" si="124"/>
        <v>700</v>
      </c>
      <c r="S267" s="4040">
        <f t="shared" si="124"/>
        <v>7500</v>
      </c>
      <c r="T267" s="4040">
        <f t="shared" si="124"/>
        <v>0</v>
      </c>
      <c r="U267" s="4040">
        <f t="shared" si="124"/>
        <v>0</v>
      </c>
      <c r="V267" s="4040">
        <f>V268</f>
        <v>7500</v>
      </c>
    </row>
    <row r="268" spans="1:22" s="248" customFormat="1">
      <c r="A268" s="4022">
        <v>1</v>
      </c>
      <c r="B268" s="4023" t="s">
        <v>3122</v>
      </c>
      <c r="C268" s="4022"/>
      <c r="D268" s="4022"/>
      <c r="E268" s="4022"/>
      <c r="F268" s="4022"/>
      <c r="G268" s="4040">
        <f t="shared" si="124"/>
        <v>62509</v>
      </c>
      <c r="H268" s="4040">
        <f t="shared" si="124"/>
        <v>0</v>
      </c>
      <c r="I268" s="4040">
        <f t="shared" si="124"/>
        <v>0</v>
      </c>
      <c r="J268" s="4040">
        <f t="shared" si="124"/>
        <v>62509</v>
      </c>
      <c r="K268" s="4040">
        <f t="shared" si="124"/>
        <v>700</v>
      </c>
      <c r="L268" s="4040">
        <f t="shared" si="124"/>
        <v>0</v>
      </c>
      <c r="M268" s="4040">
        <f t="shared" si="124"/>
        <v>0</v>
      </c>
      <c r="N268" s="4040">
        <f t="shared" si="124"/>
        <v>700</v>
      </c>
      <c r="O268" s="4040">
        <f t="shared" si="124"/>
        <v>700</v>
      </c>
      <c r="P268" s="4040">
        <f t="shared" si="124"/>
        <v>0</v>
      </c>
      <c r="Q268" s="4040">
        <f t="shared" si="124"/>
        <v>0</v>
      </c>
      <c r="R268" s="4040">
        <f t="shared" si="124"/>
        <v>700</v>
      </c>
      <c r="S268" s="4040">
        <f t="shared" si="124"/>
        <v>7500</v>
      </c>
      <c r="T268" s="4040">
        <f t="shared" si="124"/>
        <v>0</v>
      </c>
      <c r="U268" s="4040">
        <f t="shared" si="124"/>
        <v>0</v>
      </c>
      <c r="V268" s="4040">
        <f t="shared" si="124"/>
        <v>7500</v>
      </c>
    </row>
    <row r="269" spans="1:22" ht="31.2">
      <c r="A269" s="4022" t="s">
        <v>34</v>
      </c>
      <c r="B269" s="4041" t="s">
        <v>2871</v>
      </c>
      <c r="C269" s="4022"/>
      <c r="D269" s="4022"/>
      <c r="E269" s="4022"/>
      <c r="F269" s="4022"/>
      <c r="G269" s="4042">
        <f>G270</f>
        <v>62509</v>
      </c>
      <c r="H269" s="4042">
        <f t="shared" si="124"/>
        <v>0</v>
      </c>
      <c r="I269" s="4042">
        <f t="shared" si="124"/>
        <v>0</v>
      </c>
      <c r="J269" s="4042">
        <f t="shared" si="124"/>
        <v>62509</v>
      </c>
      <c r="K269" s="4042">
        <f t="shared" si="124"/>
        <v>700</v>
      </c>
      <c r="L269" s="4042">
        <f t="shared" si="124"/>
        <v>0</v>
      </c>
      <c r="M269" s="4042">
        <f t="shared" si="124"/>
        <v>0</v>
      </c>
      <c r="N269" s="4042">
        <f t="shared" si="124"/>
        <v>700</v>
      </c>
      <c r="O269" s="4042">
        <f t="shared" si="124"/>
        <v>700</v>
      </c>
      <c r="P269" s="4042">
        <f t="shared" si="124"/>
        <v>0</v>
      </c>
      <c r="Q269" s="4042">
        <f t="shared" si="124"/>
        <v>0</v>
      </c>
      <c r="R269" s="4042">
        <f t="shared" si="124"/>
        <v>700</v>
      </c>
      <c r="S269" s="4042">
        <f t="shared" si="124"/>
        <v>7500</v>
      </c>
      <c r="T269" s="4042">
        <f t="shared" si="124"/>
        <v>0</v>
      </c>
      <c r="U269" s="4042">
        <f t="shared" si="124"/>
        <v>0</v>
      </c>
      <c r="V269" s="4042">
        <f t="shared" si="124"/>
        <v>7500</v>
      </c>
    </row>
    <row r="270" spans="1:22" ht="78">
      <c r="A270" s="4140">
        <v>1</v>
      </c>
      <c r="B270" s="4141" t="s">
        <v>3171</v>
      </c>
      <c r="C270" s="4054" t="s">
        <v>2885</v>
      </c>
      <c r="D270" s="4054" t="s">
        <v>3172</v>
      </c>
      <c r="E270" s="4054" t="s">
        <v>3058</v>
      </c>
      <c r="F270" s="4054" t="s">
        <v>3173</v>
      </c>
      <c r="G270" s="4003">
        <v>62509</v>
      </c>
      <c r="H270" s="4003"/>
      <c r="I270" s="4003"/>
      <c r="J270" s="4003">
        <f>G270</f>
        <v>62509</v>
      </c>
      <c r="K270" s="4003">
        <f>SUM(L270:N270)</f>
        <v>700</v>
      </c>
      <c r="L270" s="4003"/>
      <c r="M270" s="4003"/>
      <c r="N270" s="4003">
        <v>700</v>
      </c>
      <c r="O270" s="4003">
        <f>SUM(P270:R270)</f>
        <v>700</v>
      </c>
      <c r="P270" s="4005"/>
      <c r="Q270" s="4003"/>
      <c r="R270" s="4003">
        <v>700</v>
      </c>
      <c r="S270" s="4003">
        <f>SUM(T270:V270)</f>
        <v>7500</v>
      </c>
      <c r="T270" s="4003"/>
      <c r="U270" s="4003"/>
      <c r="V270" s="4003">
        <f>8200-700</f>
        <v>7500</v>
      </c>
    </row>
    <row r="271" spans="1:22">
      <c r="A271" s="4142" t="s">
        <v>151</v>
      </c>
      <c r="B271" s="4143" t="s">
        <v>3174</v>
      </c>
      <c r="C271" s="4142"/>
      <c r="D271" s="4142"/>
      <c r="E271" s="4142"/>
      <c r="F271" s="4142"/>
      <c r="G271" s="4144">
        <f t="shared" ref="G271:U271" si="125">G272+G274</f>
        <v>46851</v>
      </c>
      <c r="H271" s="4144">
        <f t="shared" si="125"/>
        <v>0</v>
      </c>
      <c r="I271" s="4144">
        <f t="shared" si="125"/>
        <v>0</v>
      </c>
      <c r="J271" s="4144">
        <f t="shared" si="125"/>
        <v>46851</v>
      </c>
      <c r="K271" s="4144">
        <f t="shared" si="125"/>
        <v>1529</v>
      </c>
      <c r="L271" s="4144">
        <f t="shared" si="125"/>
        <v>0</v>
      </c>
      <c r="M271" s="4144">
        <f t="shared" si="125"/>
        <v>0</v>
      </c>
      <c r="N271" s="4042">
        <f t="shared" si="125"/>
        <v>1529</v>
      </c>
      <c r="O271" s="4144">
        <f t="shared" si="125"/>
        <v>1530</v>
      </c>
      <c r="P271" s="4144">
        <f t="shared" si="125"/>
        <v>0</v>
      </c>
      <c r="Q271" s="4144">
        <f t="shared" si="125"/>
        <v>0</v>
      </c>
      <c r="R271" s="4144">
        <f t="shared" si="125"/>
        <v>1530</v>
      </c>
      <c r="S271" s="4042">
        <f t="shared" si="125"/>
        <v>10270</v>
      </c>
      <c r="T271" s="4144">
        <f t="shared" si="125"/>
        <v>0</v>
      </c>
      <c r="U271" s="4144">
        <f t="shared" si="125"/>
        <v>0</v>
      </c>
      <c r="V271" s="4144">
        <f>V272+V274</f>
        <v>10270</v>
      </c>
    </row>
    <row r="272" spans="1:22">
      <c r="A272" s="4142">
        <v>1</v>
      </c>
      <c r="B272" s="4143" t="s">
        <v>3119</v>
      </c>
      <c r="C272" s="4142"/>
      <c r="D272" s="4142"/>
      <c r="E272" s="4142"/>
      <c r="F272" s="4142"/>
      <c r="G272" s="4072">
        <f t="shared" ref="G272:U272" si="126">G273</f>
        <v>5000</v>
      </c>
      <c r="H272" s="4072">
        <f t="shared" si="126"/>
        <v>0</v>
      </c>
      <c r="I272" s="4072">
        <f t="shared" si="126"/>
        <v>0</v>
      </c>
      <c r="J272" s="4072">
        <f t="shared" si="126"/>
        <v>5000</v>
      </c>
      <c r="K272" s="4072">
        <f t="shared" si="126"/>
        <v>1069</v>
      </c>
      <c r="L272" s="4072">
        <f t="shared" si="126"/>
        <v>0</v>
      </c>
      <c r="M272" s="4072">
        <f t="shared" si="126"/>
        <v>0</v>
      </c>
      <c r="N272" s="4002">
        <f t="shared" si="126"/>
        <v>1069</v>
      </c>
      <c r="O272" s="4072">
        <f t="shared" si="126"/>
        <v>1070</v>
      </c>
      <c r="P272" s="4072">
        <f t="shared" si="126"/>
        <v>0</v>
      </c>
      <c r="Q272" s="4072">
        <f t="shared" si="126"/>
        <v>0</v>
      </c>
      <c r="R272" s="4072">
        <f t="shared" si="126"/>
        <v>1070</v>
      </c>
      <c r="S272" s="4002">
        <f t="shared" si="126"/>
        <v>3930</v>
      </c>
      <c r="T272" s="4072">
        <f t="shared" si="126"/>
        <v>0</v>
      </c>
      <c r="U272" s="4072">
        <f t="shared" si="126"/>
        <v>0</v>
      </c>
      <c r="V272" s="4072">
        <f>V273</f>
        <v>3930</v>
      </c>
    </row>
    <row r="273" spans="1:22" ht="62.4">
      <c r="A273" s="4140">
        <v>1</v>
      </c>
      <c r="B273" s="4110" t="s">
        <v>3175</v>
      </c>
      <c r="C273" s="4060" t="s">
        <v>3110</v>
      </c>
      <c r="D273" s="4145"/>
      <c r="E273" s="4145"/>
      <c r="F273" s="4145"/>
      <c r="G273" s="4070">
        <f>SUM(H273:J273)</f>
        <v>5000</v>
      </c>
      <c r="H273" s="4005"/>
      <c r="I273" s="4146"/>
      <c r="J273" s="4070">
        <v>5000</v>
      </c>
      <c r="K273" s="4071">
        <f t="shared" ref="K273" si="127">SUM(L273:N273)</f>
        <v>1069</v>
      </c>
      <c r="L273" s="4071"/>
      <c r="M273" s="4071"/>
      <c r="N273" s="4003">
        <v>1069</v>
      </c>
      <c r="O273" s="4071">
        <f>SUM(P273:R273)</f>
        <v>1070</v>
      </c>
      <c r="P273" s="4071"/>
      <c r="Q273" s="4071"/>
      <c r="R273" s="4071">
        <v>1070</v>
      </c>
      <c r="S273" s="4003">
        <f>SUM(T273:V273)</f>
        <v>3930</v>
      </c>
      <c r="T273" s="4071"/>
      <c r="U273" s="4071"/>
      <c r="V273" s="4071">
        <v>3930</v>
      </c>
    </row>
    <row r="274" spans="1:22" s="248" customFormat="1">
      <c r="A274" s="4022">
        <v>2</v>
      </c>
      <c r="B274" s="4023" t="s">
        <v>3122</v>
      </c>
      <c r="C274" s="4022"/>
      <c r="D274" s="4022"/>
      <c r="E274" s="4022"/>
      <c r="F274" s="4022"/>
      <c r="G274" s="4040">
        <f t="shared" ref="G274:V275" si="128">G275</f>
        <v>41851</v>
      </c>
      <c r="H274" s="4040">
        <f t="shared" si="128"/>
        <v>0</v>
      </c>
      <c r="I274" s="4040">
        <f t="shared" si="128"/>
        <v>0</v>
      </c>
      <c r="J274" s="4040">
        <f t="shared" si="128"/>
        <v>41851</v>
      </c>
      <c r="K274" s="4040">
        <f t="shared" si="128"/>
        <v>460</v>
      </c>
      <c r="L274" s="4040">
        <f t="shared" si="128"/>
        <v>0</v>
      </c>
      <c r="M274" s="4040">
        <f t="shared" si="128"/>
        <v>0</v>
      </c>
      <c r="N274" s="4040">
        <f t="shared" si="128"/>
        <v>460</v>
      </c>
      <c r="O274" s="4040">
        <f t="shared" si="128"/>
        <v>460</v>
      </c>
      <c r="P274" s="4040">
        <f t="shared" si="128"/>
        <v>0</v>
      </c>
      <c r="Q274" s="4040">
        <f t="shared" si="128"/>
        <v>0</v>
      </c>
      <c r="R274" s="4040">
        <f t="shared" si="128"/>
        <v>460</v>
      </c>
      <c r="S274" s="4040">
        <f t="shared" si="128"/>
        <v>6340</v>
      </c>
      <c r="T274" s="4040">
        <f t="shared" si="128"/>
        <v>0</v>
      </c>
      <c r="U274" s="4040">
        <f t="shared" si="128"/>
        <v>0</v>
      </c>
      <c r="V274" s="4040">
        <f t="shared" si="128"/>
        <v>6340</v>
      </c>
    </row>
    <row r="275" spans="1:22" ht="31.2">
      <c r="A275" s="4022" t="s">
        <v>34</v>
      </c>
      <c r="B275" s="4041" t="s">
        <v>2871</v>
      </c>
      <c r="C275" s="4022"/>
      <c r="D275" s="4022"/>
      <c r="E275" s="4022"/>
      <c r="F275" s="4022"/>
      <c r="G275" s="4042">
        <f>G276</f>
        <v>41851</v>
      </c>
      <c r="H275" s="4042">
        <f t="shared" si="128"/>
        <v>0</v>
      </c>
      <c r="I275" s="4042">
        <f t="shared" si="128"/>
        <v>0</v>
      </c>
      <c r="J275" s="4042">
        <f t="shared" si="128"/>
        <v>41851</v>
      </c>
      <c r="K275" s="4042">
        <f t="shared" si="128"/>
        <v>460</v>
      </c>
      <c r="L275" s="4042">
        <f t="shared" si="128"/>
        <v>0</v>
      </c>
      <c r="M275" s="4042">
        <f t="shared" si="128"/>
        <v>0</v>
      </c>
      <c r="N275" s="4042">
        <f t="shared" si="128"/>
        <v>460</v>
      </c>
      <c r="O275" s="4042">
        <f t="shared" si="128"/>
        <v>460</v>
      </c>
      <c r="P275" s="4042">
        <f t="shared" si="128"/>
        <v>0</v>
      </c>
      <c r="Q275" s="4042">
        <f t="shared" si="128"/>
        <v>0</v>
      </c>
      <c r="R275" s="4042">
        <f t="shared" si="128"/>
        <v>460</v>
      </c>
      <c r="S275" s="4042">
        <f t="shared" si="128"/>
        <v>6340</v>
      </c>
      <c r="T275" s="4042">
        <f t="shared" si="128"/>
        <v>0</v>
      </c>
      <c r="U275" s="4042">
        <f t="shared" si="128"/>
        <v>0</v>
      </c>
      <c r="V275" s="4042">
        <f t="shared" si="128"/>
        <v>6340</v>
      </c>
    </row>
    <row r="276" spans="1:22" ht="62.4">
      <c r="A276" s="4140">
        <v>1</v>
      </c>
      <c r="B276" s="4141" t="s">
        <v>3546</v>
      </c>
      <c r="C276" s="4060" t="s">
        <v>3110</v>
      </c>
      <c r="D276" s="4054"/>
      <c r="E276" s="4054" t="s">
        <v>3058</v>
      </c>
      <c r="F276" s="4054" t="s">
        <v>3173</v>
      </c>
      <c r="G276" s="4003">
        <f>H276+I276+J276</f>
        <v>41851</v>
      </c>
      <c r="H276" s="4003"/>
      <c r="I276" s="4003"/>
      <c r="J276" s="4003">
        <v>41851</v>
      </c>
      <c r="K276" s="4003">
        <f>SUM(L276:N276)</f>
        <v>460</v>
      </c>
      <c r="L276" s="4003"/>
      <c r="M276" s="4003"/>
      <c r="N276" s="4003">
        <v>460</v>
      </c>
      <c r="O276" s="4003">
        <f>SUM(P276:R276)</f>
        <v>460</v>
      </c>
      <c r="P276" s="4005"/>
      <c r="Q276" s="4003"/>
      <c r="R276" s="4003">
        <v>460</v>
      </c>
      <c r="S276" s="4003">
        <f>SUM(T276:V276)</f>
        <v>6340</v>
      </c>
      <c r="T276" s="4003"/>
      <c r="U276" s="4003"/>
      <c r="V276" s="4003">
        <v>6340</v>
      </c>
    </row>
    <row r="277" spans="1:22" s="1577" customFormat="1">
      <c r="A277" s="4022" t="s">
        <v>229</v>
      </c>
      <c r="B277" s="4023" t="s">
        <v>3414</v>
      </c>
      <c r="C277" s="4048"/>
      <c r="D277" s="4048"/>
      <c r="E277" s="4048"/>
      <c r="F277" s="4048"/>
      <c r="G277" s="4040">
        <f t="shared" ref="G277:V283" si="129">G278</f>
        <v>79505.194000000003</v>
      </c>
      <c r="H277" s="4040">
        <f t="shared" si="129"/>
        <v>0</v>
      </c>
      <c r="I277" s="4040">
        <f t="shared" si="129"/>
        <v>68505.194000000003</v>
      </c>
      <c r="J277" s="4040">
        <f t="shared" si="129"/>
        <v>11000</v>
      </c>
      <c r="K277" s="4040">
        <f t="shared" si="129"/>
        <v>36490.830999999998</v>
      </c>
      <c r="L277" s="4040">
        <f t="shared" si="129"/>
        <v>0</v>
      </c>
      <c r="M277" s="4040">
        <f t="shared" si="129"/>
        <v>36490.830999999998</v>
      </c>
      <c r="N277" s="4040">
        <f t="shared" si="129"/>
        <v>0</v>
      </c>
      <c r="O277" s="4040">
        <f t="shared" si="129"/>
        <v>35000</v>
      </c>
      <c r="P277" s="4040">
        <f t="shared" si="129"/>
        <v>0</v>
      </c>
      <c r="Q277" s="4040">
        <f t="shared" si="129"/>
        <v>35000</v>
      </c>
      <c r="R277" s="4040">
        <f t="shared" si="129"/>
        <v>0</v>
      </c>
      <c r="S277" s="4040">
        <f t="shared" si="129"/>
        <v>15000</v>
      </c>
      <c r="T277" s="4040">
        <f t="shared" si="129"/>
        <v>0</v>
      </c>
      <c r="U277" s="4040">
        <f t="shared" si="129"/>
        <v>0</v>
      </c>
      <c r="V277" s="4040">
        <f>V278</f>
        <v>15000</v>
      </c>
    </row>
    <row r="278" spans="1:22" s="248" customFormat="1">
      <c r="A278" s="4022">
        <v>1</v>
      </c>
      <c r="B278" s="4023" t="s">
        <v>3122</v>
      </c>
      <c r="C278" s="4022"/>
      <c r="D278" s="4022"/>
      <c r="E278" s="4022"/>
      <c r="F278" s="4022"/>
      <c r="G278" s="4040">
        <f t="shared" si="129"/>
        <v>79505.194000000003</v>
      </c>
      <c r="H278" s="4040">
        <f t="shared" si="129"/>
        <v>0</v>
      </c>
      <c r="I278" s="4040">
        <f t="shared" si="129"/>
        <v>68505.194000000003</v>
      </c>
      <c r="J278" s="4040">
        <f t="shared" si="129"/>
        <v>11000</v>
      </c>
      <c r="K278" s="4040">
        <f t="shared" si="129"/>
        <v>36490.830999999998</v>
      </c>
      <c r="L278" s="4040">
        <f t="shared" si="129"/>
        <v>0</v>
      </c>
      <c r="M278" s="4040">
        <f t="shared" si="129"/>
        <v>36490.830999999998</v>
      </c>
      <c r="N278" s="4040">
        <f t="shared" si="129"/>
        <v>0</v>
      </c>
      <c r="O278" s="4040">
        <f t="shared" si="129"/>
        <v>35000</v>
      </c>
      <c r="P278" s="4040">
        <f t="shared" si="129"/>
        <v>0</v>
      </c>
      <c r="Q278" s="4040">
        <f t="shared" si="129"/>
        <v>35000</v>
      </c>
      <c r="R278" s="4040">
        <f t="shared" si="129"/>
        <v>0</v>
      </c>
      <c r="S278" s="4040">
        <f t="shared" si="129"/>
        <v>15000</v>
      </c>
      <c r="T278" s="4040">
        <f t="shared" si="129"/>
        <v>0</v>
      </c>
      <c r="U278" s="4040">
        <f t="shared" si="129"/>
        <v>0</v>
      </c>
      <c r="V278" s="4040">
        <f t="shared" si="129"/>
        <v>15000</v>
      </c>
    </row>
    <row r="279" spans="1:22" ht="31.2">
      <c r="A279" s="4022" t="s">
        <v>34</v>
      </c>
      <c r="B279" s="4041" t="s">
        <v>2871</v>
      </c>
      <c r="C279" s="4022"/>
      <c r="D279" s="4022"/>
      <c r="E279" s="4022"/>
      <c r="F279" s="4022"/>
      <c r="G279" s="4042">
        <f>G280</f>
        <v>79505.194000000003</v>
      </c>
      <c r="H279" s="4042">
        <f t="shared" si="129"/>
        <v>0</v>
      </c>
      <c r="I279" s="4042">
        <f t="shared" si="129"/>
        <v>68505.194000000003</v>
      </c>
      <c r="J279" s="4042">
        <f t="shared" si="129"/>
        <v>11000</v>
      </c>
      <c r="K279" s="4042">
        <f t="shared" si="129"/>
        <v>36490.830999999998</v>
      </c>
      <c r="L279" s="4042">
        <f t="shared" si="129"/>
        <v>0</v>
      </c>
      <c r="M279" s="4042">
        <f t="shared" si="129"/>
        <v>36490.830999999998</v>
      </c>
      <c r="N279" s="4042">
        <f t="shared" si="129"/>
        <v>0</v>
      </c>
      <c r="O279" s="4042">
        <f t="shared" si="129"/>
        <v>35000</v>
      </c>
      <c r="P279" s="4042">
        <f t="shared" si="129"/>
        <v>0</v>
      </c>
      <c r="Q279" s="4042">
        <f t="shared" si="129"/>
        <v>35000</v>
      </c>
      <c r="R279" s="4042">
        <f t="shared" si="129"/>
        <v>0</v>
      </c>
      <c r="S279" s="4042">
        <f t="shared" si="129"/>
        <v>15000</v>
      </c>
      <c r="T279" s="4042">
        <f t="shared" si="129"/>
        <v>0</v>
      </c>
      <c r="U279" s="4042">
        <f t="shared" si="129"/>
        <v>0</v>
      </c>
      <c r="V279" s="4042">
        <f t="shared" si="129"/>
        <v>15000</v>
      </c>
    </row>
    <row r="280" spans="1:22" s="4012" customFormat="1" ht="39.75" customHeight="1">
      <c r="A280" s="4000">
        <v>1</v>
      </c>
      <c r="B280" s="4112" t="s">
        <v>3547</v>
      </c>
      <c r="C280" s="4054" t="s">
        <v>3548</v>
      </c>
      <c r="D280" s="4000"/>
      <c r="E280" s="4000" t="s">
        <v>2920</v>
      </c>
      <c r="F280" s="4068" t="s">
        <v>3549</v>
      </c>
      <c r="G280" s="4064">
        <v>79505.194000000003</v>
      </c>
      <c r="H280" s="4064">
        <v>0</v>
      </c>
      <c r="I280" s="4064">
        <v>68505.194000000003</v>
      </c>
      <c r="J280" s="4064">
        <v>11000</v>
      </c>
      <c r="K280" s="4064">
        <v>36490.830999999998</v>
      </c>
      <c r="L280" s="4064">
        <v>0</v>
      </c>
      <c r="M280" s="4064">
        <v>36490.830999999998</v>
      </c>
      <c r="N280" s="4064">
        <v>0</v>
      </c>
      <c r="O280" s="4064">
        <v>35000</v>
      </c>
      <c r="P280" s="4064"/>
      <c r="Q280" s="4064">
        <v>35000</v>
      </c>
      <c r="R280" s="4064">
        <v>0</v>
      </c>
      <c r="S280" s="4064">
        <v>15000</v>
      </c>
      <c r="T280" s="4064">
        <v>0</v>
      </c>
      <c r="U280" s="4064">
        <v>0</v>
      </c>
      <c r="V280" s="4064">
        <v>15000</v>
      </c>
    </row>
    <row r="281" spans="1:22" s="1577" customFormat="1" ht="31.2">
      <c r="A281" s="4022" t="s">
        <v>2211</v>
      </c>
      <c r="B281" s="4023" t="s">
        <v>3407</v>
      </c>
      <c r="C281" s="4048"/>
      <c r="D281" s="4048"/>
      <c r="E281" s="4048"/>
      <c r="F281" s="4048"/>
      <c r="G281" s="4040">
        <f t="shared" si="129"/>
        <v>973404</v>
      </c>
      <c r="H281" s="4040">
        <f t="shared" si="129"/>
        <v>0</v>
      </c>
      <c r="I281" s="4040">
        <f t="shared" si="129"/>
        <v>865000</v>
      </c>
      <c r="J281" s="4040">
        <f t="shared" si="129"/>
        <v>108404</v>
      </c>
      <c r="K281" s="4040">
        <f t="shared" si="129"/>
        <v>392283</v>
      </c>
      <c r="L281" s="4040">
        <f t="shared" si="129"/>
        <v>0</v>
      </c>
      <c r="M281" s="4040">
        <f t="shared" si="129"/>
        <v>392283</v>
      </c>
      <c r="N281" s="4040">
        <f t="shared" si="129"/>
        <v>0</v>
      </c>
      <c r="O281" s="4040">
        <f t="shared" si="129"/>
        <v>392283</v>
      </c>
      <c r="P281" s="4040">
        <f t="shared" si="129"/>
        <v>0</v>
      </c>
      <c r="Q281" s="4040">
        <f t="shared" si="129"/>
        <v>392283</v>
      </c>
      <c r="R281" s="4040">
        <f t="shared" si="129"/>
        <v>0</v>
      </c>
      <c r="S281" s="4040">
        <f t="shared" si="129"/>
        <v>157859</v>
      </c>
      <c r="T281" s="4040">
        <f t="shared" si="129"/>
        <v>0</v>
      </c>
      <c r="U281" s="4040">
        <f t="shared" si="129"/>
        <v>120459</v>
      </c>
      <c r="V281" s="4040">
        <f>V282</f>
        <v>37400</v>
      </c>
    </row>
    <row r="282" spans="1:22" s="248" customFormat="1">
      <c r="A282" s="4022">
        <v>1</v>
      </c>
      <c r="B282" s="4023" t="s">
        <v>3122</v>
      </c>
      <c r="C282" s="4022"/>
      <c r="D282" s="4022"/>
      <c r="E282" s="4022"/>
      <c r="F282" s="4022"/>
      <c r="G282" s="4040">
        <f>G283+G285</f>
        <v>973404</v>
      </c>
      <c r="H282" s="4040">
        <f t="shared" ref="H282:V282" si="130">H283+H285</f>
        <v>0</v>
      </c>
      <c r="I282" s="4040">
        <f t="shared" si="130"/>
        <v>865000</v>
      </c>
      <c r="J282" s="4040">
        <f t="shared" si="130"/>
        <v>108404</v>
      </c>
      <c r="K282" s="4040">
        <f t="shared" si="130"/>
        <v>392283</v>
      </c>
      <c r="L282" s="4040">
        <f t="shared" si="130"/>
        <v>0</v>
      </c>
      <c r="M282" s="4040">
        <f t="shared" si="130"/>
        <v>392283</v>
      </c>
      <c r="N282" s="4040">
        <f t="shared" si="130"/>
        <v>0</v>
      </c>
      <c r="O282" s="4040">
        <f t="shared" si="130"/>
        <v>392283</v>
      </c>
      <c r="P282" s="4040">
        <f t="shared" si="130"/>
        <v>0</v>
      </c>
      <c r="Q282" s="4040">
        <f t="shared" si="130"/>
        <v>392283</v>
      </c>
      <c r="R282" s="4040">
        <f t="shared" si="130"/>
        <v>0</v>
      </c>
      <c r="S282" s="4040">
        <f t="shared" si="130"/>
        <v>157859</v>
      </c>
      <c r="T282" s="4040">
        <f t="shared" si="130"/>
        <v>0</v>
      </c>
      <c r="U282" s="4040">
        <f t="shared" si="130"/>
        <v>120459</v>
      </c>
      <c r="V282" s="4040">
        <f t="shared" si="130"/>
        <v>37400</v>
      </c>
    </row>
    <row r="283" spans="1:22" ht="46.8">
      <c r="A283" s="4022" t="s">
        <v>34</v>
      </c>
      <c r="B283" s="4041" t="s">
        <v>3266</v>
      </c>
      <c r="C283" s="4022"/>
      <c r="D283" s="4022"/>
      <c r="E283" s="4022"/>
      <c r="F283" s="4022"/>
      <c r="G283" s="4042">
        <f>G284</f>
        <v>300000</v>
      </c>
      <c r="H283" s="4042">
        <f t="shared" si="129"/>
        <v>0</v>
      </c>
      <c r="I283" s="4042">
        <f t="shared" si="129"/>
        <v>300000</v>
      </c>
      <c r="J283" s="4042">
        <f t="shared" si="129"/>
        <v>0</v>
      </c>
      <c r="K283" s="4042">
        <f t="shared" si="129"/>
        <v>199541</v>
      </c>
      <c r="L283" s="4042">
        <f t="shared" si="129"/>
        <v>0</v>
      </c>
      <c r="M283" s="4042">
        <f t="shared" si="129"/>
        <v>199541</v>
      </c>
      <c r="N283" s="4042">
        <f t="shared" si="129"/>
        <v>0</v>
      </c>
      <c r="O283" s="4042">
        <f t="shared" si="129"/>
        <v>199541</v>
      </c>
      <c r="P283" s="4042">
        <f t="shared" si="129"/>
        <v>0</v>
      </c>
      <c r="Q283" s="4042">
        <f t="shared" si="129"/>
        <v>199541</v>
      </c>
      <c r="R283" s="4042">
        <f t="shared" si="129"/>
        <v>0</v>
      </c>
      <c r="S283" s="4042">
        <f t="shared" si="129"/>
        <v>100459</v>
      </c>
      <c r="T283" s="4042">
        <f t="shared" si="129"/>
        <v>0</v>
      </c>
      <c r="U283" s="4042">
        <f t="shared" si="129"/>
        <v>100459</v>
      </c>
      <c r="V283" s="4042">
        <f t="shared" si="129"/>
        <v>0</v>
      </c>
    </row>
    <row r="284" spans="1:22" s="4012" customFormat="1" ht="109.2">
      <c r="A284" s="4000">
        <v>1</v>
      </c>
      <c r="B284" s="4112" t="s">
        <v>3550</v>
      </c>
      <c r="C284" s="4054" t="s">
        <v>2900</v>
      </c>
      <c r="D284" s="4000"/>
      <c r="E284" s="4000" t="s">
        <v>2887</v>
      </c>
      <c r="F284" s="4068" t="s">
        <v>3551</v>
      </c>
      <c r="G284" s="4064">
        <f>H284+I284+J284</f>
        <v>300000</v>
      </c>
      <c r="H284" s="4064"/>
      <c r="I284" s="4064">
        <v>300000</v>
      </c>
      <c r="J284" s="4064"/>
      <c r="K284" s="4064">
        <f>L284+M284+N284</f>
        <v>199541</v>
      </c>
      <c r="L284" s="4064">
        <v>0</v>
      </c>
      <c r="M284" s="4064">
        <v>199541</v>
      </c>
      <c r="N284" s="4064">
        <v>0</v>
      </c>
      <c r="O284" s="4064">
        <f>P284+Q284+R284</f>
        <v>199541</v>
      </c>
      <c r="P284" s="4064"/>
      <c r="Q284" s="4064">
        <v>199541</v>
      </c>
      <c r="R284" s="4064">
        <v>0</v>
      </c>
      <c r="S284" s="4064">
        <f>T284+U284+V284</f>
        <v>100459</v>
      </c>
      <c r="T284" s="4064">
        <v>0</v>
      </c>
      <c r="U284" s="4064">
        <v>100459</v>
      </c>
      <c r="V284" s="4064"/>
    </row>
    <row r="285" spans="1:22" s="4149" customFormat="1" ht="31.2">
      <c r="A285" s="4114" t="s">
        <v>35</v>
      </c>
      <c r="B285" s="4041" t="s">
        <v>2871</v>
      </c>
      <c r="C285" s="4147"/>
      <c r="D285" s="4114"/>
      <c r="E285" s="4114"/>
      <c r="F285" s="4148"/>
      <c r="G285" s="4069">
        <f t="shared" ref="G285:U285" si="131">SUM(G286:G287)</f>
        <v>673404</v>
      </c>
      <c r="H285" s="4069">
        <f t="shared" si="131"/>
        <v>0</v>
      </c>
      <c r="I285" s="4069">
        <f t="shared" si="131"/>
        <v>565000</v>
      </c>
      <c r="J285" s="4069">
        <f t="shared" si="131"/>
        <v>108404</v>
      </c>
      <c r="K285" s="4069">
        <f t="shared" si="131"/>
        <v>192742</v>
      </c>
      <c r="L285" s="4069">
        <f t="shared" si="131"/>
        <v>0</v>
      </c>
      <c r="M285" s="4069">
        <f t="shared" si="131"/>
        <v>192742</v>
      </c>
      <c r="N285" s="4069">
        <f t="shared" si="131"/>
        <v>0</v>
      </c>
      <c r="O285" s="4069">
        <f t="shared" si="131"/>
        <v>192742</v>
      </c>
      <c r="P285" s="4069">
        <f t="shared" si="131"/>
        <v>0</v>
      </c>
      <c r="Q285" s="4069">
        <f t="shared" si="131"/>
        <v>192742</v>
      </c>
      <c r="R285" s="4069">
        <f t="shared" si="131"/>
        <v>0</v>
      </c>
      <c r="S285" s="4069">
        <f t="shared" si="131"/>
        <v>57400</v>
      </c>
      <c r="T285" s="4069">
        <f t="shared" si="131"/>
        <v>0</v>
      </c>
      <c r="U285" s="4069">
        <f t="shared" si="131"/>
        <v>20000</v>
      </c>
      <c r="V285" s="4069">
        <f>SUM(V286:V287)</f>
        <v>37400</v>
      </c>
    </row>
    <row r="286" spans="1:22" s="4012" customFormat="1" ht="45" customHeight="1">
      <c r="A286" s="4000">
        <v>1</v>
      </c>
      <c r="B286" s="4112" t="s">
        <v>3552</v>
      </c>
      <c r="C286" s="4054" t="s">
        <v>3110</v>
      </c>
      <c r="D286" s="4000"/>
      <c r="E286" s="4000" t="s">
        <v>2887</v>
      </c>
      <c r="F286" s="4068" t="s">
        <v>3553</v>
      </c>
      <c r="G286" s="4064">
        <f>H286+I286+J286</f>
        <v>287404</v>
      </c>
      <c r="H286" s="4064"/>
      <c r="I286" s="4064">
        <v>250000</v>
      </c>
      <c r="J286" s="4064">
        <v>37404</v>
      </c>
      <c r="K286" s="4064">
        <f>L286+M286+N286</f>
        <v>192742</v>
      </c>
      <c r="L286" s="4064"/>
      <c r="M286" s="4064">
        <v>192742</v>
      </c>
      <c r="N286" s="4064"/>
      <c r="O286" s="4064">
        <f>P286+Q286+R286</f>
        <v>192742</v>
      </c>
      <c r="P286" s="4064"/>
      <c r="Q286" s="4064">
        <v>192742</v>
      </c>
      <c r="R286" s="4064"/>
      <c r="S286" s="4064">
        <f>T286+U286+V286</f>
        <v>25400</v>
      </c>
      <c r="T286" s="4064"/>
      <c r="U286" s="4064">
        <v>20000</v>
      </c>
      <c r="V286" s="4064">
        <v>5400</v>
      </c>
    </row>
    <row r="287" spans="1:22" s="4012" customFormat="1" ht="45" customHeight="1">
      <c r="A287" s="4000">
        <v>2</v>
      </c>
      <c r="B287" s="4112" t="s">
        <v>3554</v>
      </c>
      <c r="C287" s="4054" t="s">
        <v>3105</v>
      </c>
      <c r="D287" s="4000"/>
      <c r="E287" s="4000" t="s">
        <v>2882</v>
      </c>
      <c r="F287" s="4068" t="s">
        <v>3555</v>
      </c>
      <c r="G287" s="4064">
        <f>H287+I287+J287</f>
        <v>386000</v>
      </c>
      <c r="H287" s="4064"/>
      <c r="I287" s="4064">
        <v>315000</v>
      </c>
      <c r="J287" s="4064">
        <v>71000</v>
      </c>
      <c r="K287" s="4064"/>
      <c r="L287" s="4064"/>
      <c r="M287" s="4064"/>
      <c r="N287" s="4064"/>
      <c r="O287" s="4064"/>
      <c r="P287" s="4064"/>
      <c r="Q287" s="4064"/>
      <c r="R287" s="4064"/>
      <c r="S287" s="4064">
        <f>T287+U287+V287</f>
        <v>32000</v>
      </c>
      <c r="T287" s="4064"/>
      <c r="U287" s="4064"/>
      <c r="V287" s="4064">
        <v>32000</v>
      </c>
    </row>
    <row r="288" spans="1:22" s="248" customFormat="1" ht="46.8">
      <c r="A288" s="4022" t="s">
        <v>3556</v>
      </c>
      <c r="B288" s="4023" t="s">
        <v>3176</v>
      </c>
      <c r="C288" s="4022"/>
      <c r="D288" s="4022"/>
      <c r="E288" s="4022"/>
      <c r="F288" s="4022"/>
      <c r="G288" s="4040">
        <f t="shared" ref="G288:U288" si="132">G289+G295+G305+G326+G338+G343+G352+G361</f>
        <v>429232.28599999996</v>
      </c>
      <c r="H288" s="4040">
        <f t="shared" si="132"/>
        <v>0</v>
      </c>
      <c r="I288" s="4040">
        <f t="shared" si="132"/>
        <v>243981</v>
      </c>
      <c r="J288" s="4040">
        <f t="shared" si="132"/>
        <v>152116.35200000001</v>
      </c>
      <c r="K288" s="4040">
        <f t="shared" si="132"/>
        <v>56531</v>
      </c>
      <c r="L288" s="4040">
        <f t="shared" si="132"/>
        <v>0</v>
      </c>
      <c r="M288" s="4040">
        <f t="shared" si="132"/>
        <v>56531</v>
      </c>
      <c r="N288" s="4040">
        <f t="shared" si="132"/>
        <v>0</v>
      </c>
      <c r="O288" s="4040">
        <f t="shared" si="132"/>
        <v>56531</v>
      </c>
      <c r="P288" s="4040">
        <f t="shared" si="132"/>
        <v>0</v>
      </c>
      <c r="Q288" s="4040">
        <f t="shared" si="132"/>
        <v>56531</v>
      </c>
      <c r="R288" s="4040">
        <f t="shared" si="132"/>
        <v>0</v>
      </c>
      <c r="S288" s="4040">
        <f t="shared" si="132"/>
        <v>127705</v>
      </c>
      <c r="T288" s="4040">
        <f t="shared" si="132"/>
        <v>0</v>
      </c>
      <c r="U288" s="4040">
        <f t="shared" si="132"/>
        <v>127705</v>
      </c>
      <c r="V288" s="4040">
        <f>V289+V295+V305+V326+V338+V343+V352+V361</f>
        <v>0</v>
      </c>
    </row>
    <row r="289" spans="1:22" s="1577" customFormat="1">
      <c r="A289" s="4022" t="s">
        <v>9</v>
      </c>
      <c r="B289" s="4023" t="s">
        <v>2846</v>
      </c>
      <c r="C289" s="4048"/>
      <c r="D289" s="4048"/>
      <c r="E289" s="4048"/>
      <c r="F289" s="4048"/>
      <c r="G289" s="4040">
        <f t="shared" ref="G289:U290" si="133">G290</f>
        <v>11576</v>
      </c>
      <c r="H289" s="4040">
        <f t="shared" si="133"/>
        <v>0</v>
      </c>
      <c r="I289" s="4040">
        <f t="shared" si="133"/>
        <v>9662</v>
      </c>
      <c r="J289" s="4040">
        <f t="shared" si="133"/>
        <v>0</v>
      </c>
      <c r="K289" s="4040">
        <f t="shared" si="133"/>
        <v>5876</v>
      </c>
      <c r="L289" s="4040">
        <f t="shared" si="133"/>
        <v>0</v>
      </c>
      <c r="M289" s="4040">
        <f t="shared" si="133"/>
        <v>5876</v>
      </c>
      <c r="N289" s="4040">
        <f t="shared" si="133"/>
        <v>0</v>
      </c>
      <c r="O289" s="4040">
        <f t="shared" si="133"/>
        <v>5876</v>
      </c>
      <c r="P289" s="4040">
        <f t="shared" si="133"/>
        <v>0</v>
      </c>
      <c r="Q289" s="4040">
        <f t="shared" si="133"/>
        <v>5876</v>
      </c>
      <c r="R289" s="4040">
        <f t="shared" si="133"/>
        <v>0</v>
      </c>
      <c r="S289" s="4040">
        <f t="shared" si="133"/>
        <v>3786</v>
      </c>
      <c r="T289" s="4040">
        <f t="shared" si="133"/>
        <v>0</v>
      </c>
      <c r="U289" s="4040">
        <f t="shared" si="133"/>
        <v>3786</v>
      </c>
      <c r="V289" s="4040">
        <f>V290</f>
        <v>0</v>
      </c>
    </row>
    <row r="290" spans="1:22" s="248" customFormat="1">
      <c r="A290" s="4022">
        <v>1</v>
      </c>
      <c r="B290" s="4023" t="s">
        <v>3122</v>
      </c>
      <c r="C290" s="4022"/>
      <c r="D290" s="4022"/>
      <c r="E290" s="4022"/>
      <c r="F290" s="4022"/>
      <c r="G290" s="4040">
        <f t="shared" si="133"/>
        <v>11576</v>
      </c>
      <c r="H290" s="4040">
        <f t="shared" si="133"/>
        <v>0</v>
      </c>
      <c r="I290" s="4040">
        <f t="shared" si="133"/>
        <v>9662</v>
      </c>
      <c r="J290" s="4040">
        <f t="shared" si="133"/>
        <v>0</v>
      </c>
      <c r="K290" s="4040">
        <f t="shared" si="133"/>
        <v>5876</v>
      </c>
      <c r="L290" s="4040">
        <f t="shared" si="133"/>
        <v>0</v>
      </c>
      <c r="M290" s="4040">
        <f t="shared" si="133"/>
        <v>5876</v>
      </c>
      <c r="N290" s="4040">
        <f t="shared" si="133"/>
        <v>0</v>
      </c>
      <c r="O290" s="4040">
        <f t="shared" si="133"/>
        <v>5876</v>
      </c>
      <c r="P290" s="4040">
        <f t="shared" si="133"/>
        <v>0</v>
      </c>
      <c r="Q290" s="4040">
        <f t="shared" si="133"/>
        <v>5876</v>
      </c>
      <c r="R290" s="4040">
        <f t="shared" si="133"/>
        <v>0</v>
      </c>
      <c r="S290" s="4040">
        <f t="shared" si="133"/>
        <v>3786</v>
      </c>
      <c r="T290" s="4040">
        <f t="shared" si="133"/>
        <v>0</v>
      </c>
      <c r="U290" s="4040">
        <f t="shared" si="133"/>
        <v>3786</v>
      </c>
      <c r="V290" s="4040">
        <f>V291</f>
        <v>0</v>
      </c>
    </row>
    <row r="291" spans="1:22" ht="31.2">
      <c r="A291" s="4022" t="s">
        <v>34</v>
      </c>
      <c r="B291" s="4041" t="s">
        <v>2871</v>
      </c>
      <c r="C291" s="4022"/>
      <c r="D291" s="4022"/>
      <c r="E291" s="4022"/>
      <c r="F291" s="4022"/>
      <c r="G291" s="4042">
        <f t="shared" ref="G291:U291" si="134">SUM(G292:G294)</f>
        <v>11576</v>
      </c>
      <c r="H291" s="4042">
        <f t="shared" si="134"/>
        <v>0</v>
      </c>
      <c r="I291" s="4042">
        <f t="shared" si="134"/>
        <v>9662</v>
      </c>
      <c r="J291" s="4042">
        <f t="shared" si="134"/>
        <v>0</v>
      </c>
      <c r="K291" s="4042">
        <f t="shared" si="134"/>
        <v>5876</v>
      </c>
      <c r="L291" s="4042">
        <f t="shared" si="134"/>
        <v>0</v>
      </c>
      <c r="M291" s="4042">
        <f t="shared" si="134"/>
        <v>5876</v>
      </c>
      <c r="N291" s="4042">
        <f t="shared" si="134"/>
        <v>0</v>
      </c>
      <c r="O291" s="4042">
        <f t="shared" si="134"/>
        <v>5876</v>
      </c>
      <c r="P291" s="4042">
        <f t="shared" si="134"/>
        <v>0</v>
      </c>
      <c r="Q291" s="4042">
        <f t="shared" si="134"/>
        <v>5876</v>
      </c>
      <c r="R291" s="4042">
        <f t="shared" si="134"/>
        <v>0</v>
      </c>
      <c r="S291" s="4042">
        <f t="shared" si="134"/>
        <v>3786</v>
      </c>
      <c r="T291" s="4042">
        <f t="shared" si="134"/>
        <v>0</v>
      </c>
      <c r="U291" s="4042">
        <f t="shared" si="134"/>
        <v>3786</v>
      </c>
      <c r="V291" s="4042">
        <f>SUM(V292:V294)</f>
        <v>0</v>
      </c>
    </row>
    <row r="292" spans="1:22" s="2137" customFormat="1" ht="38.25" customHeight="1">
      <c r="A292" s="4150">
        <v>1</v>
      </c>
      <c r="B292" s="4151" t="s">
        <v>3177</v>
      </c>
      <c r="C292" s="4152" t="s">
        <v>3178</v>
      </c>
      <c r="D292" s="4153" t="s">
        <v>3179</v>
      </c>
      <c r="E292" s="4154" t="s">
        <v>2892</v>
      </c>
      <c r="F292" s="4077" t="s">
        <v>3180</v>
      </c>
      <c r="G292" s="4155">
        <v>5544</v>
      </c>
      <c r="H292" s="4063"/>
      <c r="I292" s="4155">
        <f>3731+290</f>
        <v>4021</v>
      </c>
      <c r="J292" s="4063"/>
      <c r="K292" s="4155">
        <v>2563</v>
      </c>
      <c r="L292" s="4063"/>
      <c r="M292" s="4155">
        <v>2563</v>
      </c>
      <c r="N292" s="4063"/>
      <c r="O292" s="4155">
        <v>2563</v>
      </c>
      <c r="P292" s="4063"/>
      <c r="Q292" s="4155">
        <v>2563</v>
      </c>
      <c r="R292" s="4063"/>
      <c r="S292" s="4156">
        <v>1458</v>
      </c>
      <c r="T292" s="4063"/>
      <c r="U292" s="4156">
        <v>1458</v>
      </c>
      <c r="V292" s="4063"/>
    </row>
    <row r="293" spans="1:22" s="2137" customFormat="1" ht="38.25" customHeight="1">
      <c r="A293" s="4150">
        <v>2</v>
      </c>
      <c r="B293" s="4151" t="s">
        <v>3181</v>
      </c>
      <c r="C293" s="4152" t="s">
        <v>3182</v>
      </c>
      <c r="D293" s="4153" t="s">
        <v>3183</v>
      </c>
      <c r="E293" s="4154" t="s">
        <v>2892</v>
      </c>
      <c r="F293" s="4077" t="s">
        <v>3184</v>
      </c>
      <c r="G293" s="4155">
        <v>4250</v>
      </c>
      <c r="H293" s="4063"/>
      <c r="I293" s="4155">
        <f>3731+290</f>
        <v>4021</v>
      </c>
      <c r="J293" s="4063"/>
      <c r="K293" s="4155">
        <v>3313</v>
      </c>
      <c r="L293" s="4063"/>
      <c r="M293" s="4155">
        <v>3313</v>
      </c>
      <c r="N293" s="4063"/>
      <c r="O293" s="4155">
        <v>3313</v>
      </c>
      <c r="P293" s="4063"/>
      <c r="Q293" s="4155">
        <v>3313</v>
      </c>
      <c r="R293" s="4063"/>
      <c r="S293" s="4156">
        <v>708</v>
      </c>
      <c r="T293" s="4063"/>
      <c r="U293" s="4156">
        <v>708</v>
      </c>
      <c r="V293" s="4063"/>
    </row>
    <row r="294" spans="1:22" s="2137" customFormat="1" ht="46.8">
      <c r="A294" s="4150">
        <v>3</v>
      </c>
      <c r="B294" s="4151" t="s">
        <v>3185</v>
      </c>
      <c r="C294" s="4152" t="s">
        <v>3186</v>
      </c>
      <c r="D294" s="4153" t="s">
        <v>3187</v>
      </c>
      <c r="E294" s="4154" t="s">
        <v>3092</v>
      </c>
      <c r="F294" s="4061" t="s">
        <v>3188</v>
      </c>
      <c r="G294" s="4155">
        <v>1782</v>
      </c>
      <c r="H294" s="4063"/>
      <c r="I294" s="4155">
        <v>1620</v>
      </c>
      <c r="J294" s="4063"/>
      <c r="K294" s="4155">
        <v>0</v>
      </c>
      <c r="L294" s="4063"/>
      <c r="M294" s="4155">
        <v>0</v>
      </c>
      <c r="N294" s="4063"/>
      <c r="O294" s="4155">
        <v>0</v>
      </c>
      <c r="P294" s="4063"/>
      <c r="Q294" s="4155">
        <v>0</v>
      </c>
      <c r="R294" s="4063"/>
      <c r="S294" s="4156">
        <v>1620</v>
      </c>
      <c r="T294" s="4063"/>
      <c r="U294" s="4156">
        <v>1620</v>
      </c>
      <c r="V294" s="4063"/>
    </row>
    <row r="295" spans="1:22" s="1577" customFormat="1">
      <c r="A295" s="4022" t="s">
        <v>20</v>
      </c>
      <c r="B295" s="4023" t="s">
        <v>2848</v>
      </c>
      <c r="C295" s="4048"/>
      <c r="D295" s="4048"/>
      <c r="E295" s="4048"/>
      <c r="F295" s="4048"/>
      <c r="G295" s="4040">
        <f t="shared" ref="G295:V296" si="135">G296</f>
        <v>22333.933999999997</v>
      </c>
      <c r="H295" s="4040">
        <f t="shared" si="135"/>
        <v>0</v>
      </c>
      <c r="I295" s="4040">
        <f t="shared" si="135"/>
        <v>20613</v>
      </c>
      <c r="J295" s="4040">
        <f t="shared" si="135"/>
        <v>0</v>
      </c>
      <c r="K295" s="4040">
        <f t="shared" si="135"/>
        <v>0</v>
      </c>
      <c r="L295" s="4040">
        <f t="shared" si="135"/>
        <v>0</v>
      </c>
      <c r="M295" s="4040">
        <f t="shared" si="135"/>
        <v>0</v>
      </c>
      <c r="N295" s="4040">
        <f t="shared" si="135"/>
        <v>0</v>
      </c>
      <c r="O295" s="4040">
        <f t="shared" si="135"/>
        <v>0</v>
      </c>
      <c r="P295" s="4040">
        <f t="shared" si="135"/>
        <v>0</v>
      </c>
      <c r="Q295" s="4040">
        <f t="shared" si="135"/>
        <v>0</v>
      </c>
      <c r="R295" s="4040">
        <f t="shared" si="135"/>
        <v>0</v>
      </c>
      <c r="S295" s="4040">
        <f t="shared" si="135"/>
        <v>20613</v>
      </c>
      <c r="T295" s="4040">
        <f t="shared" si="135"/>
        <v>0</v>
      </c>
      <c r="U295" s="4040">
        <f t="shared" si="135"/>
        <v>20613</v>
      </c>
      <c r="V295" s="4040">
        <f>V296</f>
        <v>0</v>
      </c>
    </row>
    <row r="296" spans="1:22" s="248" customFormat="1">
      <c r="A296" s="4022">
        <v>1</v>
      </c>
      <c r="B296" s="4023" t="s">
        <v>3122</v>
      </c>
      <c r="C296" s="4022"/>
      <c r="D296" s="4022"/>
      <c r="E296" s="4022"/>
      <c r="F296" s="4022"/>
      <c r="G296" s="4040">
        <f t="shared" si="135"/>
        <v>22333.933999999997</v>
      </c>
      <c r="H296" s="4040">
        <f t="shared" si="135"/>
        <v>0</v>
      </c>
      <c r="I296" s="4040">
        <f t="shared" si="135"/>
        <v>20613</v>
      </c>
      <c r="J296" s="4040">
        <f t="shared" si="135"/>
        <v>0</v>
      </c>
      <c r="K296" s="4040">
        <f t="shared" si="135"/>
        <v>0</v>
      </c>
      <c r="L296" s="4040">
        <f t="shared" si="135"/>
        <v>0</v>
      </c>
      <c r="M296" s="4040">
        <f t="shared" si="135"/>
        <v>0</v>
      </c>
      <c r="N296" s="4040">
        <f t="shared" si="135"/>
        <v>0</v>
      </c>
      <c r="O296" s="4040">
        <f t="shared" si="135"/>
        <v>0</v>
      </c>
      <c r="P296" s="4040">
        <f t="shared" si="135"/>
        <v>0</v>
      </c>
      <c r="Q296" s="4040">
        <f t="shared" si="135"/>
        <v>0</v>
      </c>
      <c r="R296" s="4040">
        <f t="shared" si="135"/>
        <v>0</v>
      </c>
      <c r="S296" s="4040">
        <f t="shared" si="135"/>
        <v>20613</v>
      </c>
      <c r="T296" s="4040">
        <f t="shared" si="135"/>
        <v>0</v>
      </c>
      <c r="U296" s="4040">
        <f t="shared" si="135"/>
        <v>20613</v>
      </c>
      <c r="V296" s="4040">
        <f t="shared" si="135"/>
        <v>0</v>
      </c>
    </row>
    <row r="297" spans="1:22" ht="31.2">
      <c r="A297" s="4022" t="s">
        <v>34</v>
      </c>
      <c r="B297" s="4041" t="s">
        <v>2871</v>
      </c>
      <c r="C297" s="4022"/>
      <c r="D297" s="4022"/>
      <c r="E297" s="4022"/>
      <c r="F297" s="4022"/>
      <c r="G297" s="4042">
        <f>SUM(G298:G304)</f>
        <v>22333.933999999997</v>
      </c>
      <c r="H297" s="4042">
        <f t="shared" ref="H297:V297" si="136">SUM(H298:H304)</f>
        <v>0</v>
      </c>
      <c r="I297" s="4042">
        <f t="shared" si="136"/>
        <v>20613</v>
      </c>
      <c r="J297" s="4042">
        <f t="shared" si="136"/>
        <v>0</v>
      </c>
      <c r="K297" s="4042">
        <f t="shared" si="136"/>
        <v>0</v>
      </c>
      <c r="L297" s="4042">
        <f t="shared" si="136"/>
        <v>0</v>
      </c>
      <c r="M297" s="4042">
        <f t="shared" si="136"/>
        <v>0</v>
      </c>
      <c r="N297" s="4042">
        <f t="shared" si="136"/>
        <v>0</v>
      </c>
      <c r="O297" s="4042">
        <f t="shared" si="136"/>
        <v>0</v>
      </c>
      <c r="P297" s="4042">
        <f t="shared" si="136"/>
        <v>0</v>
      </c>
      <c r="Q297" s="4042">
        <f t="shared" si="136"/>
        <v>0</v>
      </c>
      <c r="R297" s="4042">
        <f t="shared" si="136"/>
        <v>0</v>
      </c>
      <c r="S297" s="4042">
        <f t="shared" si="136"/>
        <v>20613</v>
      </c>
      <c r="T297" s="4042">
        <f t="shared" si="136"/>
        <v>0</v>
      </c>
      <c r="U297" s="4042">
        <f t="shared" si="136"/>
        <v>20613</v>
      </c>
      <c r="V297" s="4042">
        <f t="shared" si="136"/>
        <v>0</v>
      </c>
    </row>
    <row r="298" spans="1:22" s="4010" customFormat="1" ht="34.5" customHeight="1">
      <c r="A298" s="4138">
        <v>1</v>
      </c>
      <c r="B298" s="4157" t="s">
        <v>3189</v>
      </c>
      <c r="C298" s="4137" t="s">
        <v>3190</v>
      </c>
      <c r="D298" s="4158" t="s">
        <v>3191</v>
      </c>
      <c r="E298" s="4000" t="s">
        <v>3092</v>
      </c>
      <c r="F298" s="4000" t="s">
        <v>3192</v>
      </c>
      <c r="G298" s="4159">
        <v>3134</v>
      </c>
      <c r="H298" s="4064"/>
      <c r="I298" s="4064">
        <v>2934</v>
      </c>
      <c r="J298" s="4064"/>
      <c r="K298" s="4159"/>
      <c r="L298" s="4160"/>
      <c r="M298" s="4005"/>
      <c r="N298" s="4064">
        <f t="shared" ref="N298:N304" si="137">K298-M298</f>
        <v>0</v>
      </c>
      <c r="O298" s="4064">
        <f t="shared" ref="O298:O304" si="138">P298+Q298+R298</f>
        <v>0</v>
      </c>
      <c r="P298" s="4160"/>
      <c r="Q298" s="4005"/>
      <c r="R298" s="4160"/>
      <c r="S298" s="4064">
        <f t="shared" ref="S298:S304" si="139">T298+U298+V298</f>
        <v>2934</v>
      </c>
      <c r="T298" s="4160"/>
      <c r="U298" s="4064">
        <v>2934</v>
      </c>
      <c r="V298" s="4064"/>
    </row>
    <row r="299" spans="1:22" s="4010" customFormat="1" ht="34.5" customHeight="1">
      <c r="A299" s="4138">
        <v>2</v>
      </c>
      <c r="B299" s="4001" t="s">
        <v>3193</v>
      </c>
      <c r="C299" s="4137" t="s">
        <v>3194</v>
      </c>
      <c r="D299" s="4138" t="s">
        <v>3195</v>
      </c>
      <c r="E299" s="4000" t="s">
        <v>3092</v>
      </c>
      <c r="F299" s="4000" t="s">
        <v>3196</v>
      </c>
      <c r="G299" s="4159">
        <v>5661</v>
      </c>
      <c r="H299" s="4064"/>
      <c r="I299" s="4064">
        <v>5461</v>
      </c>
      <c r="J299" s="4064"/>
      <c r="K299" s="4159"/>
      <c r="L299" s="4160"/>
      <c r="M299" s="4005"/>
      <c r="N299" s="4160">
        <f t="shared" si="137"/>
        <v>0</v>
      </c>
      <c r="O299" s="4064">
        <f t="shared" si="138"/>
        <v>0</v>
      </c>
      <c r="P299" s="4160"/>
      <c r="Q299" s="4005"/>
      <c r="R299" s="4160"/>
      <c r="S299" s="4064">
        <f t="shared" si="139"/>
        <v>5461</v>
      </c>
      <c r="T299" s="4160"/>
      <c r="U299" s="4064">
        <v>5461</v>
      </c>
      <c r="V299" s="4064"/>
    </row>
    <row r="300" spans="1:22" s="4010" customFormat="1" ht="34.5" customHeight="1">
      <c r="A300" s="4000">
        <v>3</v>
      </c>
      <c r="B300" s="4001" t="s">
        <v>3197</v>
      </c>
      <c r="C300" s="4000" t="s">
        <v>3198</v>
      </c>
      <c r="D300" s="4000" t="s">
        <v>3199</v>
      </c>
      <c r="E300" s="4000" t="s">
        <v>3092</v>
      </c>
      <c r="F300" s="4000" t="s">
        <v>3200</v>
      </c>
      <c r="G300" s="4159">
        <v>4684</v>
      </c>
      <c r="H300" s="4064"/>
      <c r="I300" s="4064">
        <v>4484</v>
      </c>
      <c r="J300" s="4064"/>
      <c r="K300" s="4159"/>
      <c r="L300" s="4160"/>
      <c r="M300" s="4005"/>
      <c r="N300" s="4160">
        <f t="shared" si="137"/>
        <v>0</v>
      </c>
      <c r="O300" s="4064">
        <f t="shared" si="138"/>
        <v>0</v>
      </c>
      <c r="P300" s="4160"/>
      <c r="Q300" s="4005"/>
      <c r="R300" s="4160"/>
      <c r="S300" s="4064">
        <f t="shared" si="139"/>
        <v>4484</v>
      </c>
      <c r="T300" s="4160"/>
      <c r="U300" s="4064">
        <v>4484</v>
      </c>
      <c r="V300" s="4064"/>
    </row>
    <row r="301" spans="1:22" s="4010" customFormat="1" ht="34.5" customHeight="1">
      <c r="A301" s="4137">
        <v>4</v>
      </c>
      <c r="B301" s="4047" t="s">
        <v>3201</v>
      </c>
      <c r="C301" s="4161" t="s">
        <v>3202</v>
      </c>
      <c r="D301" s="4000" t="s">
        <v>3203</v>
      </c>
      <c r="E301" s="4161" t="s">
        <v>3092</v>
      </c>
      <c r="F301" s="4162" t="s">
        <v>3204</v>
      </c>
      <c r="G301" s="4159">
        <v>1558</v>
      </c>
      <c r="H301" s="4064"/>
      <c r="I301" s="4064">
        <v>1358</v>
      </c>
      <c r="J301" s="4064"/>
      <c r="K301" s="4159"/>
      <c r="L301" s="4160"/>
      <c r="M301" s="4005"/>
      <c r="N301" s="4160">
        <f t="shared" si="137"/>
        <v>0</v>
      </c>
      <c r="O301" s="4064">
        <f t="shared" si="138"/>
        <v>0</v>
      </c>
      <c r="P301" s="4160"/>
      <c r="Q301" s="4005"/>
      <c r="R301" s="4160"/>
      <c r="S301" s="4064">
        <f t="shared" si="139"/>
        <v>1358</v>
      </c>
      <c r="T301" s="4160"/>
      <c r="U301" s="4064">
        <v>1358</v>
      </c>
      <c r="V301" s="4064"/>
    </row>
    <row r="302" spans="1:22" s="4010" customFormat="1" ht="34.5" customHeight="1">
      <c r="A302" s="4137">
        <v>5</v>
      </c>
      <c r="B302" s="4001" t="s">
        <v>3205</v>
      </c>
      <c r="C302" s="4138" t="s">
        <v>3206</v>
      </c>
      <c r="D302" s="4138" t="s">
        <v>3207</v>
      </c>
      <c r="E302" s="4000" t="s">
        <v>3092</v>
      </c>
      <c r="F302" s="4000" t="s">
        <v>3208</v>
      </c>
      <c r="G302" s="4159">
        <v>3068.5650000000001</v>
      </c>
      <c r="H302" s="4064"/>
      <c r="I302" s="4064">
        <v>2558</v>
      </c>
      <c r="J302" s="4064"/>
      <c r="K302" s="4159"/>
      <c r="L302" s="4160"/>
      <c r="M302" s="4005"/>
      <c r="N302" s="4160">
        <f t="shared" si="137"/>
        <v>0</v>
      </c>
      <c r="O302" s="4064">
        <f t="shared" si="138"/>
        <v>0</v>
      </c>
      <c r="P302" s="4160"/>
      <c r="Q302" s="4005"/>
      <c r="R302" s="4160"/>
      <c r="S302" s="4064">
        <f t="shared" si="139"/>
        <v>2558</v>
      </c>
      <c r="T302" s="4160"/>
      <c r="U302" s="4064">
        <v>2558</v>
      </c>
      <c r="V302" s="4064"/>
    </row>
    <row r="303" spans="1:22" ht="34.5" customHeight="1">
      <c r="A303" s="4000">
        <v>6</v>
      </c>
      <c r="B303" s="4047" t="s">
        <v>3209</v>
      </c>
      <c r="C303" s="4000" t="s">
        <v>3210</v>
      </c>
      <c r="D303" s="4000" t="s">
        <v>3211</v>
      </c>
      <c r="E303" s="4000" t="s">
        <v>3092</v>
      </c>
      <c r="F303" s="4000" t="s">
        <v>3212</v>
      </c>
      <c r="G303" s="4159">
        <v>2378</v>
      </c>
      <c r="H303" s="4005"/>
      <c r="I303" s="4064">
        <v>2178</v>
      </c>
      <c r="J303" s="4005"/>
      <c r="K303" s="4159"/>
      <c r="L303" s="4005"/>
      <c r="M303" s="4005"/>
      <c r="N303" s="4160">
        <f t="shared" si="137"/>
        <v>0</v>
      </c>
      <c r="O303" s="4064">
        <f t="shared" si="138"/>
        <v>0</v>
      </c>
      <c r="P303" s="4005"/>
      <c r="Q303" s="4005"/>
      <c r="R303" s="4005"/>
      <c r="S303" s="4064">
        <f t="shared" si="139"/>
        <v>2178</v>
      </c>
      <c r="T303" s="4005"/>
      <c r="U303" s="4064">
        <v>2178</v>
      </c>
      <c r="V303" s="4005"/>
    </row>
    <row r="304" spans="1:22" ht="34.5" customHeight="1">
      <c r="A304" s="4137">
        <v>7</v>
      </c>
      <c r="B304" s="4047" t="s">
        <v>3213</v>
      </c>
      <c r="C304" s="4138" t="s">
        <v>3214</v>
      </c>
      <c r="D304" s="4000" t="s">
        <v>3215</v>
      </c>
      <c r="E304" s="4000" t="s">
        <v>3092</v>
      </c>
      <c r="F304" s="4000" t="s">
        <v>3216</v>
      </c>
      <c r="G304" s="4159">
        <v>1850.3689999999999</v>
      </c>
      <c r="H304" s="4005"/>
      <c r="I304" s="4064">
        <v>1640</v>
      </c>
      <c r="J304" s="4005"/>
      <c r="K304" s="4159"/>
      <c r="L304" s="4005"/>
      <c r="M304" s="4005"/>
      <c r="N304" s="4160">
        <f t="shared" si="137"/>
        <v>0</v>
      </c>
      <c r="O304" s="4064">
        <f t="shared" si="138"/>
        <v>0</v>
      </c>
      <c r="P304" s="4005"/>
      <c r="Q304" s="4005"/>
      <c r="R304" s="4005"/>
      <c r="S304" s="4064">
        <f t="shared" si="139"/>
        <v>1640</v>
      </c>
      <c r="T304" s="4005"/>
      <c r="U304" s="4064">
        <v>1640</v>
      </c>
      <c r="V304" s="4005"/>
    </row>
    <row r="305" spans="1:22" s="1577" customFormat="1">
      <c r="A305" s="4022" t="s">
        <v>49</v>
      </c>
      <c r="B305" s="4023" t="s">
        <v>2851</v>
      </c>
      <c r="C305" s="4048"/>
      <c r="D305" s="4048"/>
      <c r="E305" s="4048"/>
      <c r="F305" s="4048"/>
      <c r="G305" s="4040">
        <f t="shared" ref="G305:V306" si="140">G306</f>
        <v>215347.6</v>
      </c>
      <c r="H305" s="4040">
        <f t="shared" si="140"/>
        <v>0</v>
      </c>
      <c r="I305" s="4040">
        <f t="shared" si="140"/>
        <v>108058</v>
      </c>
      <c r="J305" s="4040">
        <f t="shared" si="140"/>
        <v>107289.60000000001</v>
      </c>
      <c r="K305" s="4040">
        <f t="shared" si="140"/>
        <v>22050</v>
      </c>
      <c r="L305" s="4040">
        <f t="shared" si="140"/>
        <v>0</v>
      </c>
      <c r="M305" s="4040">
        <f t="shared" si="140"/>
        <v>22050</v>
      </c>
      <c r="N305" s="4040">
        <f t="shared" si="140"/>
        <v>0</v>
      </c>
      <c r="O305" s="4040">
        <f t="shared" si="140"/>
        <v>22050</v>
      </c>
      <c r="P305" s="4040">
        <f t="shared" si="140"/>
        <v>0</v>
      </c>
      <c r="Q305" s="4040">
        <f t="shared" si="140"/>
        <v>22050</v>
      </c>
      <c r="R305" s="4040">
        <f t="shared" si="140"/>
        <v>0</v>
      </c>
      <c r="S305" s="4040">
        <f t="shared" si="140"/>
        <v>41979</v>
      </c>
      <c r="T305" s="4040">
        <f t="shared" si="140"/>
        <v>0</v>
      </c>
      <c r="U305" s="4040">
        <f t="shared" si="140"/>
        <v>41979</v>
      </c>
      <c r="V305" s="4040">
        <f>V306</f>
        <v>0</v>
      </c>
    </row>
    <row r="306" spans="1:22" s="248" customFormat="1">
      <c r="A306" s="4022">
        <v>1</v>
      </c>
      <c r="B306" s="4023" t="s">
        <v>3122</v>
      </c>
      <c r="C306" s="4022"/>
      <c r="D306" s="4022"/>
      <c r="E306" s="4022"/>
      <c r="F306" s="4022"/>
      <c r="G306" s="4040">
        <f t="shared" si="140"/>
        <v>215347.6</v>
      </c>
      <c r="H306" s="4040">
        <f t="shared" si="140"/>
        <v>0</v>
      </c>
      <c r="I306" s="4040">
        <f t="shared" si="140"/>
        <v>108058</v>
      </c>
      <c r="J306" s="4040">
        <f t="shared" si="140"/>
        <v>107289.60000000001</v>
      </c>
      <c r="K306" s="4040">
        <f t="shared" si="140"/>
        <v>22050</v>
      </c>
      <c r="L306" s="4040">
        <f t="shared" si="140"/>
        <v>0</v>
      </c>
      <c r="M306" s="4040">
        <f t="shared" si="140"/>
        <v>22050</v>
      </c>
      <c r="N306" s="4040">
        <f t="shared" si="140"/>
        <v>0</v>
      </c>
      <c r="O306" s="4040">
        <f t="shared" si="140"/>
        <v>22050</v>
      </c>
      <c r="P306" s="4040">
        <f t="shared" si="140"/>
        <v>0</v>
      </c>
      <c r="Q306" s="4040">
        <f t="shared" si="140"/>
        <v>22050</v>
      </c>
      <c r="R306" s="4040">
        <f t="shared" si="140"/>
        <v>0</v>
      </c>
      <c r="S306" s="4040">
        <f t="shared" si="140"/>
        <v>41979</v>
      </c>
      <c r="T306" s="4040">
        <f t="shared" si="140"/>
        <v>0</v>
      </c>
      <c r="U306" s="4040">
        <f t="shared" si="140"/>
        <v>41979</v>
      </c>
      <c r="V306" s="4040">
        <f t="shared" si="140"/>
        <v>0</v>
      </c>
    </row>
    <row r="307" spans="1:22" ht="31.2">
      <c r="A307" s="4022" t="s">
        <v>34</v>
      </c>
      <c r="B307" s="4041" t="s">
        <v>2871</v>
      </c>
      <c r="C307" s="4022"/>
      <c r="D307" s="4022"/>
      <c r="E307" s="4022"/>
      <c r="F307" s="4022"/>
      <c r="G307" s="4042">
        <f>SUM(G308:G325)</f>
        <v>215347.6</v>
      </c>
      <c r="H307" s="4042">
        <f t="shared" ref="H307:V307" si="141">SUM(H308:H325)</f>
        <v>0</v>
      </c>
      <c r="I307" s="4042">
        <f t="shared" si="141"/>
        <v>108058</v>
      </c>
      <c r="J307" s="4042">
        <f t="shared" si="141"/>
        <v>107289.60000000001</v>
      </c>
      <c r="K307" s="4042">
        <f t="shared" si="141"/>
        <v>22050</v>
      </c>
      <c r="L307" s="4042">
        <f t="shared" si="141"/>
        <v>0</v>
      </c>
      <c r="M307" s="4042">
        <f t="shared" si="141"/>
        <v>22050</v>
      </c>
      <c r="N307" s="4042">
        <f t="shared" si="141"/>
        <v>0</v>
      </c>
      <c r="O307" s="4042">
        <f t="shared" si="141"/>
        <v>22050</v>
      </c>
      <c r="P307" s="4042">
        <f t="shared" si="141"/>
        <v>0</v>
      </c>
      <c r="Q307" s="4042">
        <f t="shared" si="141"/>
        <v>22050</v>
      </c>
      <c r="R307" s="4042">
        <f t="shared" si="141"/>
        <v>0</v>
      </c>
      <c r="S307" s="4042">
        <f t="shared" si="141"/>
        <v>41979</v>
      </c>
      <c r="T307" s="4042">
        <f t="shared" si="141"/>
        <v>0</v>
      </c>
      <c r="U307" s="4042">
        <f t="shared" si="141"/>
        <v>41979</v>
      </c>
      <c r="V307" s="4042">
        <f t="shared" si="141"/>
        <v>0</v>
      </c>
    </row>
    <row r="308" spans="1:22" s="4085" customFormat="1" ht="124.8">
      <c r="A308" s="4000">
        <v>1</v>
      </c>
      <c r="B308" s="4079" t="s">
        <v>3217</v>
      </c>
      <c r="C308" s="4080" t="s">
        <v>3218</v>
      </c>
      <c r="D308" s="4080" t="s">
        <v>3219</v>
      </c>
      <c r="E308" s="4080" t="s">
        <v>2892</v>
      </c>
      <c r="F308" s="4082" t="s">
        <v>3220</v>
      </c>
      <c r="G308" s="4083">
        <v>106949.6</v>
      </c>
      <c r="H308" s="4084"/>
      <c r="I308" s="4083">
        <v>53859</v>
      </c>
      <c r="J308" s="4083">
        <f>G308-I308</f>
        <v>53090.600000000006</v>
      </c>
      <c r="K308" s="4083">
        <f>SUM(L308:N308)</f>
        <v>9830</v>
      </c>
      <c r="L308" s="4084"/>
      <c r="M308" s="4083">
        <v>9830</v>
      </c>
      <c r="N308" s="4086"/>
      <c r="O308" s="4083">
        <f>SUM(P308:R308)</f>
        <v>9830</v>
      </c>
      <c r="P308" s="4084"/>
      <c r="Q308" s="4083">
        <v>9830</v>
      </c>
      <c r="R308" s="4084"/>
      <c r="S308" s="4003">
        <f>SUM(T308:V308)</f>
        <v>10000</v>
      </c>
      <c r="T308" s="4084"/>
      <c r="U308" s="4083">
        <v>10000</v>
      </c>
      <c r="V308" s="4084"/>
    </row>
    <row r="309" spans="1:22" s="4085" customFormat="1" ht="62.4">
      <c r="A309" s="4000">
        <v>2</v>
      </c>
      <c r="B309" s="4079" t="s">
        <v>3221</v>
      </c>
      <c r="C309" s="4080" t="s">
        <v>3222</v>
      </c>
      <c r="D309" s="4080" t="s">
        <v>3223</v>
      </c>
      <c r="E309" s="4080" t="s">
        <v>3058</v>
      </c>
      <c r="F309" s="4082" t="s">
        <v>3224</v>
      </c>
      <c r="G309" s="4083">
        <v>40000</v>
      </c>
      <c r="H309" s="4084"/>
      <c r="I309" s="4083">
        <v>20000</v>
      </c>
      <c r="J309" s="4083">
        <f>G309-I309</f>
        <v>20000</v>
      </c>
      <c r="K309" s="4083">
        <f>SUM(L309:N309)</f>
        <v>0</v>
      </c>
      <c r="L309" s="4084"/>
      <c r="M309" s="4084"/>
      <c r="N309" s="4086"/>
      <c r="O309" s="4083">
        <f>SUM(P309:R309)</f>
        <v>0</v>
      </c>
      <c r="P309" s="4084"/>
      <c r="Q309" s="4084"/>
      <c r="R309" s="4084"/>
      <c r="S309" s="4003">
        <f>SUM(T309:V309)</f>
        <v>10000</v>
      </c>
      <c r="T309" s="4084"/>
      <c r="U309" s="4083">
        <v>10000</v>
      </c>
      <c r="V309" s="4084"/>
    </row>
    <row r="310" spans="1:22" s="4085" customFormat="1" ht="47.25" customHeight="1">
      <c r="A310" s="4000">
        <v>3</v>
      </c>
      <c r="B310" s="4079" t="s">
        <v>3225</v>
      </c>
      <c r="C310" s="4080" t="s">
        <v>3226</v>
      </c>
      <c r="D310" s="4080" t="s">
        <v>3227</v>
      </c>
      <c r="E310" s="4080" t="s">
        <v>3058</v>
      </c>
      <c r="F310" s="4082" t="s">
        <v>3228</v>
      </c>
      <c r="G310" s="4083">
        <v>5610</v>
      </c>
      <c r="H310" s="4084"/>
      <c r="I310" s="4083">
        <v>2805</v>
      </c>
      <c r="J310" s="4083">
        <f>G310-I310</f>
        <v>2805</v>
      </c>
      <c r="K310" s="4083">
        <f>SUM(L310:N310)</f>
        <v>0</v>
      </c>
      <c r="L310" s="4084"/>
      <c r="M310" s="4084"/>
      <c r="N310" s="4086"/>
      <c r="O310" s="4083">
        <f>SUM(P310:R310)</f>
        <v>0</v>
      </c>
      <c r="P310" s="4084"/>
      <c r="Q310" s="4084"/>
      <c r="R310" s="4084"/>
      <c r="S310" s="4003">
        <f>SUM(T310:V310)</f>
        <v>2805</v>
      </c>
      <c r="T310" s="4084"/>
      <c r="U310" s="4083">
        <v>2805</v>
      </c>
      <c r="V310" s="4084"/>
    </row>
    <row r="311" spans="1:22" s="4085" customFormat="1" ht="47.25" customHeight="1">
      <c r="A311" s="4000">
        <v>4</v>
      </c>
      <c r="B311" s="4079" t="s">
        <v>3229</v>
      </c>
      <c r="C311" s="4080" t="s">
        <v>3230</v>
      </c>
      <c r="D311" s="4080" t="s">
        <v>3227</v>
      </c>
      <c r="E311" s="4080" t="s">
        <v>3058</v>
      </c>
      <c r="F311" s="4082" t="s">
        <v>3231</v>
      </c>
      <c r="G311" s="4083">
        <v>6000</v>
      </c>
      <c r="H311" s="4084"/>
      <c r="I311" s="4083">
        <v>3000</v>
      </c>
      <c r="J311" s="4083">
        <f>G311-I311</f>
        <v>3000</v>
      </c>
      <c r="K311" s="4083">
        <f>SUM(L311:N311)</f>
        <v>0</v>
      </c>
      <c r="L311" s="4084"/>
      <c r="M311" s="4084"/>
      <c r="N311" s="4086"/>
      <c r="O311" s="4083">
        <f>SUM(P311:R311)</f>
        <v>0</v>
      </c>
      <c r="P311" s="4084"/>
      <c r="Q311" s="4084"/>
      <c r="R311" s="4084"/>
      <c r="S311" s="4003">
        <f>SUM(T311:V311)</f>
        <v>3000</v>
      </c>
      <c r="T311" s="4084"/>
      <c r="U311" s="4083">
        <v>3000</v>
      </c>
      <c r="V311" s="4084"/>
    </row>
    <row r="312" spans="1:22" s="4085" customFormat="1" ht="47.25" customHeight="1">
      <c r="A312" s="4000">
        <v>5</v>
      </c>
      <c r="B312" s="4079" t="s">
        <v>3557</v>
      </c>
      <c r="C312" s="4080" t="s">
        <v>3558</v>
      </c>
      <c r="D312" s="4080" t="s">
        <v>3559</v>
      </c>
      <c r="E312" s="4080" t="s">
        <v>2892</v>
      </c>
      <c r="F312" s="4082" t="s">
        <v>3560</v>
      </c>
      <c r="G312" s="4083">
        <v>7952</v>
      </c>
      <c r="H312" s="4084"/>
      <c r="I312" s="4083">
        <v>3976</v>
      </c>
      <c r="J312" s="4083">
        <f t="shared" ref="J312:J325" si="142">G312-I312</f>
        <v>3976</v>
      </c>
      <c r="K312" s="4083">
        <v>2648</v>
      </c>
      <c r="L312" s="4084"/>
      <c r="M312" s="4083">
        <v>2648</v>
      </c>
      <c r="N312" s="4086"/>
      <c r="O312" s="4083">
        <v>2648</v>
      </c>
      <c r="P312" s="4084"/>
      <c r="Q312" s="4083">
        <v>2648</v>
      </c>
      <c r="R312" s="4084"/>
      <c r="S312" s="4003">
        <f t="shared" ref="S312:S325" si="143">SUM(T312:V312)</f>
        <v>1328</v>
      </c>
      <c r="T312" s="4084"/>
      <c r="U312" s="4083">
        <v>1328</v>
      </c>
      <c r="V312" s="4083"/>
    </row>
    <row r="313" spans="1:22" s="4085" customFormat="1" ht="47.25" customHeight="1">
      <c r="A313" s="4000">
        <v>6</v>
      </c>
      <c r="B313" s="4079" t="s">
        <v>3561</v>
      </c>
      <c r="C313" s="4080" t="s">
        <v>3558</v>
      </c>
      <c r="D313" s="4080" t="s">
        <v>3562</v>
      </c>
      <c r="E313" s="4080" t="s">
        <v>2892</v>
      </c>
      <c r="F313" s="4082" t="s">
        <v>3563</v>
      </c>
      <c r="G313" s="4083">
        <v>6000</v>
      </c>
      <c r="H313" s="4084"/>
      <c r="I313" s="4083">
        <v>3000</v>
      </c>
      <c r="J313" s="4083">
        <f t="shared" si="142"/>
        <v>3000</v>
      </c>
      <c r="K313" s="4083">
        <v>2474</v>
      </c>
      <c r="L313" s="4084"/>
      <c r="M313" s="4083">
        <v>2474</v>
      </c>
      <c r="N313" s="4086"/>
      <c r="O313" s="4083">
        <v>2474</v>
      </c>
      <c r="P313" s="4084"/>
      <c r="Q313" s="4083">
        <v>2474</v>
      </c>
      <c r="R313" s="4084"/>
      <c r="S313" s="4003">
        <f t="shared" si="143"/>
        <v>526</v>
      </c>
      <c r="T313" s="4084"/>
      <c r="U313" s="4083">
        <v>526</v>
      </c>
      <c r="V313" s="4083"/>
    </row>
    <row r="314" spans="1:22" s="4085" customFormat="1" ht="47.25" customHeight="1">
      <c r="A314" s="4000">
        <v>7</v>
      </c>
      <c r="B314" s="4079" t="s">
        <v>3564</v>
      </c>
      <c r="C314" s="4080" t="s">
        <v>3558</v>
      </c>
      <c r="D314" s="4080" t="s">
        <v>3565</v>
      </c>
      <c r="E314" s="4080" t="s">
        <v>3155</v>
      </c>
      <c r="F314" s="4082" t="s">
        <v>3566</v>
      </c>
      <c r="G314" s="4083">
        <v>2260</v>
      </c>
      <c r="H314" s="4084"/>
      <c r="I314" s="4083">
        <v>1130</v>
      </c>
      <c r="J314" s="4083">
        <f t="shared" si="142"/>
        <v>1130</v>
      </c>
      <c r="K314" s="4083">
        <v>0</v>
      </c>
      <c r="L314" s="4084"/>
      <c r="M314" s="4083">
        <v>0</v>
      </c>
      <c r="N314" s="4086"/>
      <c r="O314" s="4083">
        <v>0</v>
      </c>
      <c r="P314" s="4084"/>
      <c r="Q314" s="4083">
        <v>0</v>
      </c>
      <c r="R314" s="4084"/>
      <c r="S314" s="4003">
        <f t="shared" si="143"/>
        <v>1130</v>
      </c>
      <c r="T314" s="4084"/>
      <c r="U314" s="4083">
        <v>1130</v>
      </c>
      <c r="V314" s="4083"/>
    </row>
    <row r="315" spans="1:22" s="4085" customFormat="1" ht="42" customHeight="1">
      <c r="A315" s="4000">
        <v>8</v>
      </c>
      <c r="B315" s="4079" t="s">
        <v>3567</v>
      </c>
      <c r="C315" s="4080" t="s">
        <v>3558</v>
      </c>
      <c r="D315" s="4080" t="s">
        <v>3568</v>
      </c>
      <c r="E315" s="4080" t="s">
        <v>3092</v>
      </c>
      <c r="F315" s="4082" t="s">
        <v>3569</v>
      </c>
      <c r="G315" s="4083">
        <v>2640</v>
      </c>
      <c r="H315" s="4084"/>
      <c r="I315" s="4083">
        <v>1320</v>
      </c>
      <c r="J315" s="4083">
        <f t="shared" si="142"/>
        <v>1320</v>
      </c>
      <c r="K315" s="4083">
        <v>0</v>
      </c>
      <c r="L315" s="4084"/>
      <c r="M315" s="4083">
        <v>0</v>
      </c>
      <c r="N315" s="4086"/>
      <c r="O315" s="4083">
        <v>0</v>
      </c>
      <c r="P315" s="4084"/>
      <c r="Q315" s="4083">
        <v>0</v>
      </c>
      <c r="R315" s="4084"/>
      <c r="S315" s="4003">
        <f t="shared" si="143"/>
        <v>1320</v>
      </c>
      <c r="T315" s="4084"/>
      <c r="U315" s="4083">
        <v>1320</v>
      </c>
      <c r="V315" s="4083"/>
    </row>
    <row r="316" spans="1:22" s="4085" customFormat="1" ht="42" customHeight="1">
      <c r="A316" s="4000">
        <v>9</v>
      </c>
      <c r="B316" s="4079" t="s">
        <v>3570</v>
      </c>
      <c r="C316" s="4080" t="s">
        <v>3558</v>
      </c>
      <c r="D316" s="4080" t="s">
        <v>3571</v>
      </c>
      <c r="E316" s="4080" t="s">
        <v>3058</v>
      </c>
      <c r="F316" s="4082" t="s">
        <v>3572</v>
      </c>
      <c r="G316" s="4083">
        <v>1742</v>
      </c>
      <c r="H316" s="4084"/>
      <c r="I316" s="4083">
        <v>871</v>
      </c>
      <c r="J316" s="4083">
        <f t="shared" si="142"/>
        <v>871</v>
      </c>
      <c r="K316" s="4083">
        <v>0</v>
      </c>
      <c r="L316" s="4084"/>
      <c r="M316" s="4083">
        <v>0</v>
      </c>
      <c r="N316" s="4086"/>
      <c r="O316" s="4083">
        <v>0</v>
      </c>
      <c r="P316" s="4084"/>
      <c r="Q316" s="4083">
        <v>0</v>
      </c>
      <c r="R316" s="4084"/>
      <c r="S316" s="4003">
        <f t="shared" si="143"/>
        <v>871</v>
      </c>
      <c r="T316" s="4084"/>
      <c r="U316" s="4083">
        <v>871</v>
      </c>
      <c r="V316" s="4083"/>
    </row>
    <row r="317" spans="1:22" s="4085" customFormat="1" ht="42" customHeight="1">
      <c r="A317" s="4000">
        <v>10</v>
      </c>
      <c r="B317" s="4079" t="s">
        <v>3573</v>
      </c>
      <c r="C317" s="4080" t="s">
        <v>2940</v>
      </c>
      <c r="D317" s="4080" t="s">
        <v>3574</v>
      </c>
      <c r="E317" s="4080" t="s">
        <v>2892</v>
      </c>
      <c r="F317" s="4082" t="s">
        <v>3575</v>
      </c>
      <c r="G317" s="4083">
        <v>7678</v>
      </c>
      <c r="H317" s="4084"/>
      <c r="I317" s="4083">
        <v>3839</v>
      </c>
      <c r="J317" s="4083">
        <f t="shared" si="142"/>
        <v>3839</v>
      </c>
      <c r="K317" s="4083">
        <v>2474</v>
      </c>
      <c r="L317" s="4084"/>
      <c r="M317" s="4083">
        <v>2474</v>
      </c>
      <c r="N317" s="4086"/>
      <c r="O317" s="4083">
        <v>2474</v>
      </c>
      <c r="P317" s="4084"/>
      <c r="Q317" s="4083">
        <v>2474</v>
      </c>
      <c r="R317" s="4084"/>
      <c r="S317" s="4003">
        <f t="shared" si="143"/>
        <v>1365</v>
      </c>
      <c r="T317" s="4084"/>
      <c r="U317" s="4083">
        <v>1365</v>
      </c>
      <c r="V317" s="4083"/>
    </row>
    <row r="318" spans="1:22" s="4085" customFormat="1" ht="42" customHeight="1">
      <c r="A318" s="4000">
        <v>11</v>
      </c>
      <c r="B318" s="4079" t="s">
        <v>3576</v>
      </c>
      <c r="C318" s="4080" t="s">
        <v>2940</v>
      </c>
      <c r="D318" s="4080" t="s">
        <v>3577</v>
      </c>
      <c r="E318" s="4080" t="s">
        <v>3092</v>
      </c>
      <c r="F318" s="4082" t="s">
        <v>3578</v>
      </c>
      <c r="G318" s="4083">
        <v>6176</v>
      </c>
      <c r="H318" s="4084"/>
      <c r="I318" s="4083">
        <v>3088</v>
      </c>
      <c r="J318" s="4083">
        <f t="shared" si="142"/>
        <v>3088</v>
      </c>
      <c r="K318" s="4083">
        <v>0</v>
      </c>
      <c r="L318" s="4084"/>
      <c r="M318" s="4083">
        <v>0</v>
      </c>
      <c r="N318" s="4086"/>
      <c r="O318" s="4083">
        <v>0</v>
      </c>
      <c r="P318" s="4084"/>
      <c r="Q318" s="4083">
        <v>0</v>
      </c>
      <c r="R318" s="4084"/>
      <c r="S318" s="4003">
        <f t="shared" si="143"/>
        <v>3088</v>
      </c>
      <c r="T318" s="4084"/>
      <c r="U318" s="4083">
        <v>3088</v>
      </c>
      <c r="V318" s="4083"/>
    </row>
    <row r="319" spans="1:22" s="4085" customFormat="1" ht="62.4">
      <c r="A319" s="4000">
        <v>12</v>
      </c>
      <c r="B319" s="4079" t="s">
        <v>3579</v>
      </c>
      <c r="C319" s="4080" t="s">
        <v>2940</v>
      </c>
      <c r="D319" s="4080" t="s">
        <v>3571</v>
      </c>
      <c r="E319" s="4080" t="s">
        <v>3058</v>
      </c>
      <c r="F319" s="4082" t="s">
        <v>3580</v>
      </c>
      <c r="G319" s="4083">
        <v>1740</v>
      </c>
      <c r="H319" s="4084"/>
      <c r="I319" s="4083">
        <v>870</v>
      </c>
      <c r="J319" s="4083">
        <f t="shared" si="142"/>
        <v>870</v>
      </c>
      <c r="K319" s="4083">
        <v>0</v>
      </c>
      <c r="L319" s="4084"/>
      <c r="M319" s="4083">
        <v>0</v>
      </c>
      <c r="N319" s="4086"/>
      <c r="O319" s="4083">
        <v>0</v>
      </c>
      <c r="P319" s="4084"/>
      <c r="Q319" s="4083">
        <v>0</v>
      </c>
      <c r="R319" s="4084"/>
      <c r="S319" s="4003">
        <f t="shared" si="143"/>
        <v>870</v>
      </c>
      <c r="T319" s="4084"/>
      <c r="U319" s="4083">
        <v>870</v>
      </c>
      <c r="V319" s="4083"/>
    </row>
    <row r="320" spans="1:22" s="4085" customFormat="1" ht="62.4">
      <c r="A320" s="4000">
        <v>13</v>
      </c>
      <c r="B320" s="4079" t="s">
        <v>3581</v>
      </c>
      <c r="C320" s="4080" t="s">
        <v>3582</v>
      </c>
      <c r="D320" s="4080" t="s">
        <v>3583</v>
      </c>
      <c r="E320" s="4080" t="s">
        <v>2892</v>
      </c>
      <c r="F320" s="4082" t="s">
        <v>3584</v>
      </c>
      <c r="G320" s="4083">
        <v>6400</v>
      </c>
      <c r="H320" s="4084"/>
      <c r="I320" s="4083">
        <v>3200</v>
      </c>
      <c r="J320" s="4083">
        <f t="shared" si="142"/>
        <v>3200</v>
      </c>
      <c r="K320" s="4083">
        <v>2350</v>
      </c>
      <c r="L320" s="4084"/>
      <c r="M320" s="4083">
        <v>2350</v>
      </c>
      <c r="N320" s="4086"/>
      <c r="O320" s="4083">
        <v>2350</v>
      </c>
      <c r="P320" s="4084"/>
      <c r="Q320" s="4083">
        <v>2350</v>
      </c>
      <c r="R320" s="4084"/>
      <c r="S320" s="4003">
        <f t="shared" si="143"/>
        <v>850</v>
      </c>
      <c r="T320" s="4084"/>
      <c r="U320" s="4083">
        <v>850</v>
      </c>
      <c r="V320" s="4083"/>
    </row>
    <row r="321" spans="1:22" s="4085" customFormat="1" ht="50.25" customHeight="1">
      <c r="A321" s="4000">
        <v>14</v>
      </c>
      <c r="B321" s="4079" t="s">
        <v>3585</v>
      </c>
      <c r="C321" s="4080" t="s">
        <v>3582</v>
      </c>
      <c r="D321" s="4080" t="s">
        <v>3583</v>
      </c>
      <c r="E321" s="4080" t="s">
        <v>2892</v>
      </c>
      <c r="F321" s="4082" t="s">
        <v>3586</v>
      </c>
      <c r="G321" s="4083">
        <v>7738</v>
      </c>
      <c r="H321" s="4084"/>
      <c r="I321" s="4083">
        <v>3869</v>
      </c>
      <c r="J321" s="4083">
        <f t="shared" si="142"/>
        <v>3869</v>
      </c>
      <c r="K321" s="4083">
        <v>2274</v>
      </c>
      <c r="L321" s="4084"/>
      <c r="M321" s="4083">
        <v>2274</v>
      </c>
      <c r="N321" s="4086"/>
      <c r="O321" s="4083">
        <v>2274</v>
      </c>
      <c r="P321" s="4084"/>
      <c r="Q321" s="4083">
        <v>2274</v>
      </c>
      <c r="R321" s="4084"/>
      <c r="S321" s="4003">
        <f t="shared" si="143"/>
        <v>1595</v>
      </c>
      <c r="T321" s="4084"/>
      <c r="U321" s="4083">
        <v>1595</v>
      </c>
      <c r="V321" s="4083"/>
    </row>
    <row r="322" spans="1:22" s="4085" customFormat="1" ht="62.4">
      <c r="A322" s="4000">
        <v>15</v>
      </c>
      <c r="B322" s="4079" t="s">
        <v>3587</v>
      </c>
      <c r="C322" s="4080" t="s">
        <v>3582</v>
      </c>
      <c r="D322" s="4080" t="s">
        <v>3588</v>
      </c>
      <c r="E322" s="4080" t="s">
        <v>3155</v>
      </c>
      <c r="F322" s="4082" t="s">
        <v>3589</v>
      </c>
      <c r="G322" s="4083">
        <v>1560</v>
      </c>
      <c r="H322" s="4084"/>
      <c r="I322" s="4083">
        <v>780</v>
      </c>
      <c r="J322" s="4083">
        <f t="shared" si="142"/>
        <v>780</v>
      </c>
      <c r="K322" s="4083">
        <v>0</v>
      </c>
      <c r="L322" s="4084"/>
      <c r="M322" s="4083">
        <v>0</v>
      </c>
      <c r="N322" s="4086"/>
      <c r="O322" s="4083">
        <v>0</v>
      </c>
      <c r="P322" s="4084"/>
      <c r="Q322" s="4083">
        <v>0</v>
      </c>
      <c r="R322" s="4084"/>
      <c r="S322" s="4003">
        <f t="shared" si="143"/>
        <v>780</v>
      </c>
      <c r="T322" s="4084"/>
      <c r="U322" s="4083">
        <v>780</v>
      </c>
      <c r="V322" s="4083"/>
    </row>
    <row r="323" spans="1:22" s="4085" customFormat="1" ht="62.4">
      <c r="A323" s="4000">
        <v>16</v>
      </c>
      <c r="B323" s="4079" t="s">
        <v>3590</v>
      </c>
      <c r="C323" s="4080" t="s">
        <v>3582</v>
      </c>
      <c r="D323" s="4080" t="s">
        <v>3588</v>
      </c>
      <c r="E323" s="4080" t="s">
        <v>3155</v>
      </c>
      <c r="F323" s="4082" t="s">
        <v>3591</v>
      </c>
      <c r="G323" s="4083">
        <v>1560</v>
      </c>
      <c r="H323" s="4084"/>
      <c r="I323" s="4083">
        <v>780</v>
      </c>
      <c r="J323" s="4083">
        <f t="shared" si="142"/>
        <v>780</v>
      </c>
      <c r="K323" s="4083">
        <v>0</v>
      </c>
      <c r="L323" s="4084"/>
      <c r="M323" s="4083">
        <v>0</v>
      </c>
      <c r="N323" s="4086"/>
      <c r="O323" s="4083">
        <v>0</v>
      </c>
      <c r="P323" s="4084"/>
      <c r="Q323" s="4083">
        <v>0</v>
      </c>
      <c r="R323" s="4084"/>
      <c r="S323" s="4003">
        <f t="shared" si="143"/>
        <v>780</v>
      </c>
      <c r="T323" s="4084"/>
      <c r="U323" s="4083">
        <v>780</v>
      </c>
      <c r="V323" s="4083"/>
    </row>
    <row r="324" spans="1:22" s="4085" customFormat="1" ht="46.8">
      <c r="A324" s="4000">
        <v>17</v>
      </c>
      <c r="B324" s="4079" t="s">
        <v>3592</v>
      </c>
      <c r="C324" s="4080" t="s">
        <v>3582</v>
      </c>
      <c r="D324" s="4080" t="s">
        <v>3593</v>
      </c>
      <c r="E324" s="4080" t="s">
        <v>3092</v>
      </c>
      <c r="F324" s="4082" t="s">
        <v>3594</v>
      </c>
      <c r="G324" s="4083">
        <v>1600</v>
      </c>
      <c r="H324" s="4084"/>
      <c r="I324" s="4083">
        <v>800</v>
      </c>
      <c r="J324" s="4083">
        <f t="shared" si="142"/>
        <v>800</v>
      </c>
      <c r="K324" s="4083">
        <v>0</v>
      </c>
      <c r="L324" s="4084"/>
      <c r="M324" s="4083">
        <v>0</v>
      </c>
      <c r="N324" s="4086"/>
      <c r="O324" s="4083">
        <v>0</v>
      </c>
      <c r="P324" s="4084"/>
      <c r="Q324" s="4083">
        <v>0</v>
      </c>
      <c r="R324" s="4084"/>
      <c r="S324" s="4003">
        <f t="shared" si="143"/>
        <v>800</v>
      </c>
      <c r="T324" s="4084"/>
      <c r="U324" s="4083">
        <v>800</v>
      </c>
      <c r="V324" s="4083"/>
    </row>
    <row r="325" spans="1:22" s="4085" customFormat="1" ht="46.8">
      <c r="A325" s="4000">
        <v>18</v>
      </c>
      <c r="B325" s="4079" t="s">
        <v>3592</v>
      </c>
      <c r="C325" s="4080" t="s">
        <v>3582</v>
      </c>
      <c r="D325" s="4080" t="s">
        <v>3595</v>
      </c>
      <c r="E325" s="4080" t="s">
        <v>3058</v>
      </c>
      <c r="F325" s="4082" t="s">
        <v>3596</v>
      </c>
      <c r="G325" s="4083">
        <v>1742</v>
      </c>
      <c r="H325" s="4084"/>
      <c r="I325" s="4083">
        <v>871</v>
      </c>
      <c r="J325" s="4083">
        <f t="shared" si="142"/>
        <v>871</v>
      </c>
      <c r="K325" s="4083">
        <v>0</v>
      </c>
      <c r="L325" s="4084"/>
      <c r="M325" s="4083">
        <v>0</v>
      </c>
      <c r="N325" s="4086"/>
      <c r="O325" s="4083">
        <v>0</v>
      </c>
      <c r="P325" s="4084"/>
      <c r="Q325" s="4083">
        <v>0</v>
      </c>
      <c r="R325" s="4084"/>
      <c r="S325" s="4003">
        <f t="shared" si="143"/>
        <v>871</v>
      </c>
      <c r="T325" s="4084"/>
      <c r="U325" s="4083">
        <v>871</v>
      </c>
      <c r="V325" s="4083"/>
    </row>
    <row r="326" spans="1:22" s="1577" customFormat="1">
      <c r="A326" s="4022" t="s">
        <v>50</v>
      </c>
      <c r="B326" s="4023" t="s">
        <v>2852</v>
      </c>
      <c r="C326" s="4048"/>
      <c r="D326" s="4048"/>
      <c r="E326" s="4048"/>
      <c r="F326" s="4048"/>
      <c r="G326" s="4040">
        <f t="shared" ref="G326:V327" si="144">G327</f>
        <v>103803</v>
      </c>
      <c r="H326" s="4040">
        <f t="shared" si="144"/>
        <v>0</v>
      </c>
      <c r="I326" s="4040">
        <f t="shared" si="144"/>
        <v>74953</v>
      </c>
      <c r="J326" s="4040">
        <f t="shared" si="144"/>
        <v>0</v>
      </c>
      <c r="K326" s="4040">
        <f t="shared" si="144"/>
        <v>24875</v>
      </c>
      <c r="L326" s="4040">
        <f t="shared" si="144"/>
        <v>0</v>
      </c>
      <c r="M326" s="4040">
        <f t="shared" si="144"/>
        <v>24875</v>
      </c>
      <c r="N326" s="4040">
        <f t="shared" si="144"/>
        <v>0</v>
      </c>
      <c r="O326" s="4040">
        <f t="shared" si="144"/>
        <v>24875</v>
      </c>
      <c r="P326" s="4040">
        <f t="shared" si="144"/>
        <v>0</v>
      </c>
      <c r="Q326" s="4040">
        <f t="shared" si="144"/>
        <v>24875</v>
      </c>
      <c r="R326" s="4040">
        <f t="shared" si="144"/>
        <v>0</v>
      </c>
      <c r="S326" s="4040">
        <f t="shared" si="144"/>
        <v>35246</v>
      </c>
      <c r="T326" s="4040">
        <f t="shared" si="144"/>
        <v>0</v>
      </c>
      <c r="U326" s="4040">
        <f t="shared" si="144"/>
        <v>35246</v>
      </c>
      <c r="V326" s="4040">
        <f>V327</f>
        <v>0</v>
      </c>
    </row>
    <row r="327" spans="1:22" s="248" customFormat="1">
      <c r="A327" s="4022">
        <v>1</v>
      </c>
      <c r="B327" s="4023" t="s">
        <v>3122</v>
      </c>
      <c r="C327" s="4022"/>
      <c r="D327" s="4022"/>
      <c r="E327" s="4022"/>
      <c r="F327" s="4022"/>
      <c r="G327" s="4040">
        <f t="shared" si="144"/>
        <v>103803</v>
      </c>
      <c r="H327" s="4040">
        <f t="shared" si="144"/>
        <v>0</v>
      </c>
      <c r="I327" s="4040">
        <f t="shared" si="144"/>
        <v>74953</v>
      </c>
      <c r="J327" s="4040">
        <f t="shared" si="144"/>
        <v>0</v>
      </c>
      <c r="K327" s="4040">
        <f t="shared" si="144"/>
        <v>24875</v>
      </c>
      <c r="L327" s="4040">
        <f t="shared" si="144"/>
        <v>0</v>
      </c>
      <c r="M327" s="4040">
        <f t="shared" si="144"/>
        <v>24875</v>
      </c>
      <c r="N327" s="4040">
        <f t="shared" si="144"/>
        <v>0</v>
      </c>
      <c r="O327" s="4040">
        <f t="shared" si="144"/>
        <v>24875</v>
      </c>
      <c r="P327" s="4040">
        <f t="shared" si="144"/>
        <v>0</v>
      </c>
      <c r="Q327" s="4040">
        <f t="shared" si="144"/>
        <v>24875</v>
      </c>
      <c r="R327" s="4040">
        <f t="shared" si="144"/>
        <v>0</v>
      </c>
      <c r="S327" s="4040">
        <f t="shared" si="144"/>
        <v>35246</v>
      </c>
      <c r="T327" s="4040">
        <f t="shared" si="144"/>
        <v>0</v>
      </c>
      <c r="U327" s="4040">
        <f t="shared" si="144"/>
        <v>35246</v>
      </c>
      <c r="V327" s="4040">
        <f t="shared" si="144"/>
        <v>0</v>
      </c>
    </row>
    <row r="328" spans="1:22" ht="31.2">
      <c r="A328" s="4022" t="s">
        <v>34</v>
      </c>
      <c r="B328" s="4041" t="s">
        <v>2871</v>
      </c>
      <c r="C328" s="4022"/>
      <c r="D328" s="4022"/>
      <c r="E328" s="4022"/>
      <c r="F328" s="4022"/>
      <c r="G328" s="4042">
        <f>SUM(G329:G337)</f>
        <v>103803</v>
      </c>
      <c r="H328" s="4042">
        <f t="shared" ref="H328:V328" si="145">SUM(H329:H337)</f>
        <v>0</v>
      </c>
      <c r="I328" s="4042">
        <f t="shared" si="145"/>
        <v>74953</v>
      </c>
      <c r="J328" s="4042">
        <f t="shared" si="145"/>
        <v>0</v>
      </c>
      <c r="K328" s="4042">
        <f t="shared" si="145"/>
        <v>24875</v>
      </c>
      <c r="L328" s="4042">
        <f t="shared" si="145"/>
        <v>0</v>
      </c>
      <c r="M328" s="4042">
        <f t="shared" si="145"/>
        <v>24875</v>
      </c>
      <c r="N328" s="4042">
        <f t="shared" si="145"/>
        <v>0</v>
      </c>
      <c r="O328" s="4042">
        <f t="shared" si="145"/>
        <v>24875</v>
      </c>
      <c r="P328" s="4042">
        <f t="shared" si="145"/>
        <v>0</v>
      </c>
      <c r="Q328" s="4042">
        <f t="shared" si="145"/>
        <v>24875</v>
      </c>
      <c r="R328" s="4042">
        <f t="shared" si="145"/>
        <v>0</v>
      </c>
      <c r="S328" s="4042">
        <f t="shared" si="145"/>
        <v>35246</v>
      </c>
      <c r="T328" s="4042">
        <f t="shared" si="145"/>
        <v>0</v>
      </c>
      <c r="U328" s="4042">
        <f t="shared" si="145"/>
        <v>35246</v>
      </c>
      <c r="V328" s="4042">
        <f t="shared" si="145"/>
        <v>0</v>
      </c>
    </row>
    <row r="329" spans="1:22" ht="63" customHeight="1">
      <c r="A329" s="4140">
        <v>1</v>
      </c>
      <c r="B329" s="4163" t="s">
        <v>3232</v>
      </c>
      <c r="C329" s="4060" t="s">
        <v>3233</v>
      </c>
      <c r="D329" s="4060" t="s">
        <v>3234</v>
      </c>
      <c r="E329" s="4060" t="s">
        <v>2892</v>
      </c>
      <c r="F329" s="4164" t="s">
        <v>3235</v>
      </c>
      <c r="G329" s="4131">
        <v>20109</v>
      </c>
      <c r="H329" s="4131"/>
      <c r="I329" s="4131">
        <v>15859</v>
      </c>
      <c r="J329" s="4131"/>
      <c r="K329" s="4131">
        <f>SUM(L329:N329)</f>
        <v>3600</v>
      </c>
      <c r="L329" s="4131"/>
      <c r="M329" s="4131">
        <v>3600</v>
      </c>
      <c r="N329" s="4005"/>
      <c r="O329" s="4131">
        <f>SUM(P329:R329)</f>
        <v>3600</v>
      </c>
      <c r="P329" s="4131"/>
      <c r="Q329" s="4131">
        <v>3600</v>
      </c>
      <c r="R329" s="4131"/>
      <c r="S329" s="4005">
        <f>SUM(T329:V329)</f>
        <v>8000</v>
      </c>
      <c r="T329" s="4131"/>
      <c r="U329" s="4131">
        <v>8000</v>
      </c>
      <c r="V329" s="4131"/>
    </row>
    <row r="330" spans="1:22" ht="63" customHeight="1">
      <c r="A330" s="4140">
        <v>2</v>
      </c>
      <c r="B330" s="4163" t="s">
        <v>3236</v>
      </c>
      <c r="C330" s="4060" t="s">
        <v>3237</v>
      </c>
      <c r="D330" s="4060" t="s">
        <v>3238</v>
      </c>
      <c r="E330" s="4060" t="s">
        <v>3092</v>
      </c>
      <c r="F330" s="4164" t="s">
        <v>3239</v>
      </c>
      <c r="G330" s="4131">
        <v>22862</v>
      </c>
      <c r="H330" s="4131"/>
      <c r="I330" s="4131">
        <v>16200</v>
      </c>
      <c r="J330" s="4131"/>
      <c r="K330" s="4131">
        <f t="shared" ref="K330:K331" si="146">SUM(L330:N330)</f>
        <v>3600</v>
      </c>
      <c r="L330" s="4131"/>
      <c r="M330" s="4131">
        <v>3600</v>
      </c>
      <c r="N330" s="4005"/>
      <c r="O330" s="4131">
        <f t="shared" ref="O330:O331" si="147">SUM(P330:R330)</f>
        <v>3600</v>
      </c>
      <c r="P330" s="4131"/>
      <c r="Q330" s="4131">
        <v>3600</v>
      </c>
      <c r="R330" s="4131"/>
      <c r="S330" s="4005">
        <f t="shared" ref="S330:S331" si="148">SUM(T330:V330)</f>
        <v>7427</v>
      </c>
      <c r="T330" s="4131"/>
      <c r="U330" s="4131">
        <v>7427</v>
      </c>
      <c r="V330" s="4131"/>
    </row>
    <row r="331" spans="1:22" ht="63" customHeight="1">
      <c r="A331" s="4140">
        <v>3</v>
      </c>
      <c r="B331" s="4163" t="s">
        <v>3240</v>
      </c>
      <c r="C331" s="4060" t="s">
        <v>3241</v>
      </c>
      <c r="D331" s="4060" t="s">
        <v>3242</v>
      </c>
      <c r="E331" s="4060" t="s">
        <v>3092</v>
      </c>
      <c r="F331" s="4164" t="s">
        <v>3243</v>
      </c>
      <c r="G331" s="4131">
        <v>27809</v>
      </c>
      <c r="H331" s="4131"/>
      <c r="I331" s="4131">
        <v>18000</v>
      </c>
      <c r="J331" s="4131"/>
      <c r="K331" s="4131">
        <f t="shared" si="146"/>
        <v>3600</v>
      </c>
      <c r="L331" s="4131"/>
      <c r="M331" s="4131">
        <v>3600</v>
      </c>
      <c r="N331" s="4005"/>
      <c r="O331" s="4131">
        <f t="shared" si="147"/>
        <v>3600</v>
      </c>
      <c r="P331" s="4131"/>
      <c r="Q331" s="4131">
        <v>3600</v>
      </c>
      <c r="R331" s="4131"/>
      <c r="S331" s="4005">
        <f t="shared" si="148"/>
        <v>9000</v>
      </c>
      <c r="T331" s="4131"/>
      <c r="U331" s="4131">
        <v>9000</v>
      </c>
      <c r="V331" s="4131"/>
    </row>
    <row r="332" spans="1:22" ht="24" customHeight="1">
      <c r="A332" s="4140">
        <v>4</v>
      </c>
      <c r="B332" s="4122" t="s">
        <v>3244</v>
      </c>
      <c r="C332" s="4165" t="s">
        <v>3245</v>
      </c>
      <c r="D332" s="4060" t="s">
        <v>3246</v>
      </c>
      <c r="E332" s="4060" t="s">
        <v>3092</v>
      </c>
      <c r="F332" s="4060" t="s">
        <v>3247</v>
      </c>
      <c r="G332" s="4131">
        <v>3872</v>
      </c>
      <c r="H332" s="4131"/>
      <c r="I332" s="4131">
        <v>2310</v>
      </c>
      <c r="J332" s="4131"/>
      <c r="K332" s="4131"/>
      <c r="L332" s="4131"/>
      <c r="M332" s="4131"/>
      <c r="N332" s="4005"/>
      <c r="O332" s="4131"/>
      <c r="P332" s="4131"/>
      <c r="Q332" s="4131"/>
      <c r="R332" s="4131"/>
      <c r="S332" s="4005">
        <f t="shared" ref="S332:S333" si="149">U332</f>
        <v>2310</v>
      </c>
      <c r="T332" s="4131"/>
      <c r="U332" s="4131">
        <v>2310</v>
      </c>
      <c r="V332" s="4131"/>
    </row>
    <row r="333" spans="1:22" ht="24" customHeight="1">
      <c r="A333" s="4140">
        <v>5</v>
      </c>
      <c r="B333" s="4122" t="s">
        <v>3248</v>
      </c>
      <c r="C333" s="4165" t="s">
        <v>3245</v>
      </c>
      <c r="D333" s="4060" t="s">
        <v>3249</v>
      </c>
      <c r="E333" s="4060" t="s">
        <v>3092</v>
      </c>
      <c r="F333" s="4060" t="s">
        <v>3250</v>
      </c>
      <c r="G333" s="4131">
        <v>6364</v>
      </c>
      <c r="H333" s="4131"/>
      <c r="I333" s="4131">
        <v>3814</v>
      </c>
      <c r="J333" s="4131"/>
      <c r="K333" s="4131">
        <v>0</v>
      </c>
      <c r="L333" s="4131"/>
      <c r="M333" s="4131">
        <v>0</v>
      </c>
      <c r="N333" s="4005"/>
      <c r="O333" s="4131"/>
      <c r="P333" s="4131"/>
      <c r="Q333" s="4131"/>
      <c r="R333" s="4131"/>
      <c r="S333" s="4005">
        <f t="shared" si="149"/>
        <v>3814</v>
      </c>
      <c r="T333" s="4131"/>
      <c r="U333" s="4131">
        <v>3814</v>
      </c>
      <c r="V333" s="4131"/>
    </row>
    <row r="334" spans="1:22" ht="62.4">
      <c r="A334" s="4140">
        <v>6</v>
      </c>
      <c r="B334" s="4122" t="s">
        <v>3251</v>
      </c>
      <c r="C334" s="4060" t="s">
        <v>3252</v>
      </c>
      <c r="D334" s="4060" t="s">
        <v>3253</v>
      </c>
      <c r="E334" s="4060" t="s">
        <v>2892</v>
      </c>
      <c r="F334" s="4060" t="s">
        <v>3254</v>
      </c>
      <c r="G334" s="4131">
        <v>6186</v>
      </c>
      <c r="H334" s="4131"/>
      <c r="I334" s="4131">
        <v>5251</v>
      </c>
      <c r="J334" s="4131"/>
      <c r="K334" s="4131">
        <v>4661</v>
      </c>
      <c r="L334" s="4131"/>
      <c r="M334" s="4131">
        <f>K334</f>
        <v>4661</v>
      </c>
      <c r="N334" s="4005"/>
      <c r="O334" s="4131">
        <v>4661</v>
      </c>
      <c r="P334" s="4131"/>
      <c r="Q334" s="4131">
        <v>4661</v>
      </c>
      <c r="R334" s="4131"/>
      <c r="S334" s="4005">
        <v>590</v>
      </c>
      <c r="T334" s="4131"/>
      <c r="U334" s="4131">
        <v>590</v>
      </c>
      <c r="V334" s="4131"/>
    </row>
    <row r="335" spans="1:22" ht="78">
      <c r="A335" s="4140">
        <v>7</v>
      </c>
      <c r="B335" s="4122" t="s">
        <v>3255</v>
      </c>
      <c r="C335" s="4060" t="s">
        <v>3252</v>
      </c>
      <c r="D335" s="4060" t="s">
        <v>3256</v>
      </c>
      <c r="E335" s="4060" t="s">
        <v>2892</v>
      </c>
      <c r="F335" s="4060" t="s">
        <v>3257</v>
      </c>
      <c r="G335" s="4131">
        <v>6810</v>
      </c>
      <c r="H335" s="4131"/>
      <c r="I335" s="4131">
        <v>5047</v>
      </c>
      <c r="J335" s="4131"/>
      <c r="K335" s="4131">
        <f>M335</f>
        <v>4767</v>
      </c>
      <c r="L335" s="4131"/>
      <c r="M335" s="4131">
        <v>4767</v>
      </c>
      <c r="N335" s="4005"/>
      <c r="O335" s="4131">
        <f>Q335</f>
        <v>4767</v>
      </c>
      <c r="P335" s="4131"/>
      <c r="Q335" s="4131">
        <f>K335</f>
        <v>4767</v>
      </c>
      <c r="R335" s="4131"/>
      <c r="S335" s="4005">
        <f>U335</f>
        <v>280</v>
      </c>
      <c r="T335" s="4131"/>
      <c r="U335" s="4131">
        <v>280</v>
      </c>
      <c r="V335" s="4131"/>
    </row>
    <row r="336" spans="1:22" ht="19.5" customHeight="1">
      <c r="A336" s="4140">
        <v>8</v>
      </c>
      <c r="B336" s="4122" t="s">
        <v>3258</v>
      </c>
      <c r="C336" s="4060" t="s">
        <v>3259</v>
      </c>
      <c r="D336" s="4060" t="s">
        <v>3246</v>
      </c>
      <c r="E336" s="4060" t="s">
        <v>3155</v>
      </c>
      <c r="F336" s="4060" t="s">
        <v>3260</v>
      </c>
      <c r="G336" s="4131">
        <v>3743</v>
      </c>
      <c r="H336" s="4131"/>
      <c r="I336" s="4131">
        <v>2954</v>
      </c>
      <c r="J336" s="4131"/>
      <c r="K336" s="4131"/>
      <c r="L336" s="4131"/>
      <c r="M336" s="4131"/>
      <c r="N336" s="4005"/>
      <c r="O336" s="4131"/>
      <c r="P336" s="4131"/>
      <c r="Q336" s="4131"/>
      <c r="R336" s="4131"/>
      <c r="S336" s="4005">
        <f>U336</f>
        <v>2954</v>
      </c>
      <c r="T336" s="4131"/>
      <c r="U336" s="4131">
        <f>I336</f>
        <v>2954</v>
      </c>
      <c r="V336" s="4131"/>
    </row>
    <row r="337" spans="1:22" ht="62.4">
      <c r="A337" s="4140">
        <v>9</v>
      </c>
      <c r="B337" s="4122" t="s">
        <v>3261</v>
      </c>
      <c r="C337" s="4060" t="s">
        <v>3262</v>
      </c>
      <c r="D337" s="4060" t="s">
        <v>3263</v>
      </c>
      <c r="E337" s="4060" t="s">
        <v>2892</v>
      </c>
      <c r="F337" s="4060" t="s">
        <v>3264</v>
      </c>
      <c r="G337" s="4131">
        <v>6048</v>
      </c>
      <c r="H337" s="4131"/>
      <c r="I337" s="4131">
        <v>5518</v>
      </c>
      <c r="J337" s="4131"/>
      <c r="K337" s="4131">
        <v>4647</v>
      </c>
      <c r="L337" s="4131"/>
      <c r="M337" s="4131">
        <v>4647</v>
      </c>
      <c r="N337" s="4005"/>
      <c r="O337" s="4131">
        <v>4647</v>
      </c>
      <c r="P337" s="4131"/>
      <c r="Q337" s="4131">
        <v>4647</v>
      </c>
      <c r="R337" s="4131"/>
      <c r="S337" s="4005">
        <f>U337</f>
        <v>871</v>
      </c>
      <c r="T337" s="4131"/>
      <c r="U337" s="4131">
        <v>871</v>
      </c>
      <c r="V337" s="4131"/>
    </row>
    <row r="338" spans="1:22" s="1577" customFormat="1">
      <c r="A338" s="4022" t="s">
        <v>72</v>
      </c>
      <c r="B338" s="4023" t="s">
        <v>3413</v>
      </c>
      <c r="C338" s="4048"/>
      <c r="D338" s="4048"/>
      <c r="E338" s="4048"/>
      <c r="F338" s="4048"/>
      <c r="G338" s="4040">
        <f t="shared" ref="G338:V339" si="150">G339</f>
        <v>5166</v>
      </c>
      <c r="H338" s="4040">
        <f t="shared" si="150"/>
        <v>0</v>
      </c>
      <c r="I338" s="4040">
        <f t="shared" si="150"/>
        <v>0</v>
      </c>
      <c r="J338" s="4040">
        <f t="shared" si="150"/>
        <v>5166</v>
      </c>
      <c r="K338" s="4040">
        <f t="shared" si="150"/>
        <v>0</v>
      </c>
      <c r="L338" s="4040">
        <f t="shared" si="150"/>
        <v>0</v>
      </c>
      <c r="M338" s="4040">
        <f t="shared" si="150"/>
        <v>0</v>
      </c>
      <c r="N338" s="4040">
        <f t="shared" si="150"/>
        <v>0</v>
      </c>
      <c r="O338" s="4040">
        <f t="shared" si="150"/>
        <v>0</v>
      </c>
      <c r="P338" s="4040">
        <f t="shared" si="150"/>
        <v>0</v>
      </c>
      <c r="Q338" s="4040">
        <f t="shared" si="150"/>
        <v>0</v>
      </c>
      <c r="R338" s="4040">
        <f t="shared" si="150"/>
        <v>0</v>
      </c>
      <c r="S338" s="4040">
        <f t="shared" si="150"/>
        <v>5116</v>
      </c>
      <c r="T338" s="4040">
        <f t="shared" si="150"/>
        <v>0</v>
      </c>
      <c r="U338" s="4040">
        <f t="shared" si="150"/>
        <v>5116</v>
      </c>
      <c r="V338" s="4040">
        <f>V339</f>
        <v>0</v>
      </c>
    </row>
    <row r="339" spans="1:22" s="248" customFormat="1">
      <c r="A339" s="4022">
        <v>1</v>
      </c>
      <c r="B339" s="4023" t="s">
        <v>3122</v>
      </c>
      <c r="C339" s="4022"/>
      <c r="D339" s="4022"/>
      <c r="E339" s="4022"/>
      <c r="F339" s="4022"/>
      <c r="G339" s="4040">
        <f t="shared" si="150"/>
        <v>5166</v>
      </c>
      <c r="H339" s="4040">
        <f t="shared" si="150"/>
        <v>0</v>
      </c>
      <c r="I339" s="4040">
        <f t="shared" si="150"/>
        <v>0</v>
      </c>
      <c r="J339" s="4040">
        <f t="shared" si="150"/>
        <v>5166</v>
      </c>
      <c r="K339" s="4040">
        <f t="shared" si="150"/>
        <v>0</v>
      </c>
      <c r="L339" s="4040">
        <f t="shared" si="150"/>
        <v>0</v>
      </c>
      <c r="M339" s="4040">
        <f t="shared" si="150"/>
        <v>0</v>
      </c>
      <c r="N339" s="4040">
        <f t="shared" si="150"/>
        <v>0</v>
      </c>
      <c r="O339" s="4040">
        <f t="shared" si="150"/>
        <v>0</v>
      </c>
      <c r="P339" s="4040">
        <f t="shared" si="150"/>
        <v>0</v>
      </c>
      <c r="Q339" s="4040">
        <f t="shared" si="150"/>
        <v>0</v>
      </c>
      <c r="R339" s="4040">
        <f t="shared" si="150"/>
        <v>0</v>
      </c>
      <c r="S339" s="4040">
        <f t="shared" si="150"/>
        <v>5116</v>
      </c>
      <c r="T339" s="4040">
        <f t="shared" si="150"/>
        <v>0</v>
      </c>
      <c r="U339" s="4040">
        <f t="shared" si="150"/>
        <v>5116</v>
      </c>
      <c r="V339" s="4040">
        <f t="shared" si="150"/>
        <v>0</v>
      </c>
    </row>
    <row r="340" spans="1:22" ht="31.2">
      <c r="A340" s="4022" t="s">
        <v>34</v>
      </c>
      <c r="B340" s="4041" t="s">
        <v>2871</v>
      </c>
      <c r="C340" s="4022"/>
      <c r="D340" s="4022"/>
      <c r="E340" s="4022"/>
      <c r="F340" s="4022"/>
      <c r="G340" s="4042">
        <f t="shared" ref="G340:U340" si="151">SUM(G341:G342)</f>
        <v>5166</v>
      </c>
      <c r="H340" s="4042">
        <f t="shared" si="151"/>
        <v>0</v>
      </c>
      <c r="I340" s="4042">
        <f t="shared" si="151"/>
        <v>0</v>
      </c>
      <c r="J340" s="4042">
        <f t="shared" si="151"/>
        <v>5166</v>
      </c>
      <c r="K340" s="4042">
        <f t="shared" si="151"/>
        <v>0</v>
      </c>
      <c r="L340" s="4042">
        <f t="shared" si="151"/>
        <v>0</v>
      </c>
      <c r="M340" s="4042">
        <f t="shared" si="151"/>
        <v>0</v>
      </c>
      <c r="N340" s="4042">
        <f t="shared" si="151"/>
        <v>0</v>
      </c>
      <c r="O340" s="4042">
        <f t="shared" si="151"/>
        <v>0</v>
      </c>
      <c r="P340" s="4042">
        <f t="shared" si="151"/>
        <v>0</v>
      </c>
      <c r="Q340" s="4042">
        <f t="shared" si="151"/>
        <v>0</v>
      </c>
      <c r="R340" s="4042">
        <f t="shared" si="151"/>
        <v>0</v>
      </c>
      <c r="S340" s="4042">
        <f t="shared" si="151"/>
        <v>5116</v>
      </c>
      <c r="T340" s="4042">
        <f t="shared" si="151"/>
        <v>0</v>
      </c>
      <c r="U340" s="4042">
        <f t="shared" si="151"/>
        <v>5116</v>
      </c>
      <c r="V340" s="4042">
        <f>SUM(V341:V342)</f>
        <v>0</v>
      </c>
    </row>
    <row r="341" spans="1:22" ht="46.8">
      <c r="A341" s="4060">
        <v>1</v>
      </c>
      <c r="B341" s="4110" t="s">
        <v>3597</v>
      </c>
      <c r="C341" s="4060" t="s">
        <v>3598</v>
      </c>
      <c r="D341" s="4060" t="s">
        <v>3599</v>
      </c>
      <c r="E341" s="4060" t="s">
        <v>3092</v>
      </c>
      <c r="F341" s="4060" t="s">
        <v>3600</v>
      </c>
      <c r="G341" s="4111">
        <f t="shared" ref="G341:G342" si="152">SUM(H341:J341)</f>
        <v>2583</v>
      </c>
      <c r="H341" s="4071"/>
      <c r="I341" s="4111"/>
      <c r="J341" s="4111">
        <v>2583</v>
      </c>
      <c r="K341" s="4071"/>
      <c r="L341" s="4071"/>
      <c r="M341" s="4071"/>
      <c r="N341" s="4003"/>
      <c r="O341" s="4111">
        <f t="shared" ref="O341:O342" si="153">SUM(P341:R341)</f>
        <v>0</v>
      </c>
      <c r="P341" s="4071"/>
      <c r="Q341" s="4071"/>
      <c r="R341" s="4111"/>
      <c r="S341" s="4064">
        <f t="shared" ref="S341:S342" si="154">SUM(T341:V341)</f>
        <v>2558</v>
      </c>
      <c r="T341" s="4071"/>
      <c r="U341" s="4111">
        <v>2558</v>
      </c>
      <c r="V341" s="4071"/>
    </row>
    <row r="342" spans="1:22" ht="31.2">
      <c r="A342" s="4060">
        <v>2</v>
      </c>
      <c r="B342" s="4110" t="s">
        <v>3601</v>
      </c>
      <c r="C342" s="4060" t="s">
        <v>2905</v>
      </c>
      <c r="D342" s="4060" t="s">
        <v>3602</v>
      </c>
      <c r="E342" s="4060" t="s">
        <v>3092</v>
      </c>
      <c r="F342" s="4060" t="s">
        <v>3603</v>
      </c>
      <c r="G342" s="4111">
        <f t="shared" si="152"/>
        <v>2583</v>
      </c>
      <c r="H342" s="4071"/>
      <c r="I342" s="4111"/>
      <c r="J342" s="4111">
        <v>2583</v>
      </c>
      <c r="K342" s="4071"/>
      <c r="L342" s="4071"/>
      <c r="M342" s="4071"/>
      <c r="N342" s="4003"/>
      <c r="O342" s="4111">
        <f t="shared" si="153"/>
        <v>0</v>
      </c>
      <c r="P342" s="4071"/>
      <c r="Q342" s="4071"/>
      <c r="R342" s="4111"/>
      <c r="S342" s="4064">
        <f t="shared" si="154"/>
        <v>2558</v>
      </c>
      <c r="T342" s="4071"/>
      <c r="U342" s="4111">
        <v>2558</v>
      </c>
      <c r="V342" s="4071"/>
    </row>
    <row r="343" spans="1:22" s="1577" customFormat="1">
      <c r="A343" s="4022" t="s">
        <v>100</v>
      </c>
      <c r="B343" s="4023" t="s">
        <v>3414</v>
      </c>
      <c r="C343" s="4048"/>
      <c r="D343" s="4048"/>
      <c r="E343" s="4048"/>
      <c r="F343" s="4048"/>
      <c r="G343" s="4040">
        <f t="shared" ref="G343:V344" si="155">G344</f>
        <v>23307</v>
      </c>
      <c r="H343" s="4040">
        <f t="shared" si="155"/>
        <v>0</v>
      </c>
      <c r="I343" s="4040">
        <f t="shared" si="155"/>
        <v>7871</v>
      </c>
      <c r="J343" s="4040">
        <f t="shared" si="155"/>
        <v>14786</v>
      </c>
      <c r="K343" s="4040">
        <f t="shared" si="155"/>
        <v>0</v>
      </c>
      <c r="L343" s="4040">
        <f t="shared" si="155"/>
        <v>0</v>
      </c>
      <c r="M343" s="4040">
        <f t="shared" si="155"/>
        <v>0</v>
      </c>
      <c r="N343" s="4040">
        <f t="shared" si="155"/>
        <v>0</v>
      </c>
      <c r="O343" s="4040">
        <f t="shared" si="155"/>
        <v>0</v>
      </c>
      <c r="P343" s="4040">
        <f t="shared" si="155"/>
        <v>0</v>
      </c>
      <c r="Q343" s="4040">
        <f t="shared" si="155"/>
        <v>0</v>
      </c>
      <c r="R343" s="4040">
        <f t="shared" si="155"/>
        <v>0</v>
      </c>
      <c r="S343" s="4040">
        <f t="shared" si="155"/>
        <v>7871</v>
      </c>
      <c r="T343" s="4040">
        <f t="shared" si="155"/>
        <v>0</v>
      </c>
      <c r="U343" s="4040">
        <f t="shared" si="155"/>
        <v>7871</v>
      </c>
      <c r="V343" s="4040">
        <f>V344</f>
        <v>0</v>
      </c>
    </row>
    <row r="344" spans="1:22" s="248" customFormat="1">
      <c r="A344" s="4022">
        <v>1</v>
      </c>
      <c r="B344" s="4023" t="s">
        <v>3122</v>
      </c>
      <c r="C344" s="4022"/>
      <c r="D344" s="4022"/>
      <c r="E344" s="4022"/>
      <c r="F344" s="4022"/>
      <c r="G344" s="4040">
        <f t="shared" si="155"/>
        <v>23307</v>
      </c>
      <c r="H344" s="4040">
        <f t="shared" si="155"/>
        <v>0</v>
      </c>
      <c r="I344" s="4040">
        <f t="shared" si="155"/>
        <v>7871</v>
      </c>
      <c r="J344" s="4040">
        <f t="shared" si="155"/>
        <v>14786</v>
      </c>
      <c r="K344" s="4040">
        <f t="shared" si="155"/>
        <v>0</v>
      </c>
      <c r="L344" s="4040">
        <f t="shared" si="155"/>
        <v>0</v>
      </c>
      <c r="M344" s="4040">
        <f t="shared" si="155"/>
        <v>0</v>
      </c>
      <c r="N344" s="4040">
        <f t="shared" si="155"/>
        <v>0</v>
      </c>
      <c r="O344" s="4040">
        <f t="shared" si="155"/>
        <v>0</v>
      </c>
      <c r="P344" s="4040">
        <f t="shared" si="155"/>
        <v>0</v>
      </c>
      <c r="Q344" s="4040">
        <f t="shared" si="155"/>
        <v>0</v>
      </c>
      <c r="R344" s="4040">
        <f t="shared" si="155"/>
        <v>0</v>
      </c>
      <c r="S344" s="4040">
        <f t="shared" si="155"/>
        <v>7871</v>
      </c>
      <c r="T344" s="4040">
        <f t="shared" si="155"/>
        <v>0</v>
      </c>
      <c r="U344" s="4040">
        <f t="shared" si="155"/>
        <v>7871</v>
      </c>
      <c r="V344" s="4040">
        <f t="shared" si="155"/>
        <v>0</v>
      </c>
    </row>
    <row r="345" spans="1:22" ht="31.2">
      <c r="A345" s="4022" t="s">
        <v>34</v>
      </c>
      <c r="B345" s="4041" t="s">
        <v>2871</v>
      </c>
      <c r="C345" s="4022"/>
      <c r="D345" s="4022"/>
      <c r="E345" s="4022"/>
      <c r="F345" s="4022"/>
      <c r="G345" s="4042">
        <f>SUM(G346:G351)</f>
        <v>23307</v>
      </c>
      <c r="H345" s="4042">
        <f t="shared" ref="H345:V345" si="156">SUM(H346:H351)</f>
        <v>0</v>
      </c>
      <c r="I345" s="4042">
        <f t="shared" si="156"/>
        <v>7871</v>
      </c>
      <c r="J345" s="4042">
        <f t="shared" si="156"/>
        <v>14786</v>
      </c>
      <c r="K345" s="4042">
        <f t="shared" si="156"/>
        <v>0</v>
      </c>
      <c r="L345" s="4042">
        <f t="shared" si="156"/>
        <v>0</v>
      </c>
      <c r="M345" s="4042">
        <f t="shared" si="156"/>
        <v>0</v>
      </c>
      <c r="N345" s="4042">
        <f t="shared" si="156"/>
        <v>0</v>
      </c>
      <c r="O345" s="4042">
        <f t="shared" si="156"/>
        <v>0</v>
      </c>
      <c r="P345" s="4042">
        <f t="shared" si="156"/>
        <v>0</v>
      </c>
      <c r="Q345" s="4042">
        <f t="shared" si="156"/>
        <v>0</v>
      </c>
      <c r="R345" s="4042">
        <f t="shared" si="156"/>
        <v>0</v>
      </c>
      <c r="S345" s="4042">
        <f t="shared" si="156"/>
        <v>7871</v>
      </c>
      <c r="T345" s="4042">
        <f t="shared" si="156"/>
        <v>0</v>
      </c>
      <c r="U345" s="4042">
        <f t="shared" si="156"/>
        <v>7871</v>
      </c>
      <c r="V345" s="4042">
        <f t="shared" si="156"/>
        <v>0</v>
      </c>
    </row>
    <row r="346" spans="1:22" s="4012" customFormat="1" ht="38.25" customHeight="1">
      <c r="A346" s="4000">
        <v>1</v>
      </c>
      <c r="B346" s="4047" t="s">
        <v>3604</v>
      </c>
      <c r="C346" s="4077" t="s">
        <v>3605</v>
      </c>
      <c r="D346" s="4000" t="s">
        <v>3606</v>
      </c>
      <c r="E346" s="4000" t="s">
        <v>3092</v>
      </c>
      <c r="F346" s="4000" t="s">
        <v>3607</v>
      </c>
      <c r="G346" s="4064">
        <v>4298</v>
      </c>
      <c r="H346" s="4003"/>
      <c r="I346" s="4064">
        <v>2471</v>
      </c>
      <c r="J346" s="4064">
        <v>1709</v>
      </c>
      <c r="K346" s="4064"/>
      <c r="L346" s="4064"/>
      <c r="M346" s="4064"/>
      <c r="N346" s="4064"/>
      <c r="O346" s="4064"/>
      <c r="P346" s="4064"/>
      <c r="Q346" s="4064"/>
      <c r="R346" s="4064"/>
      <c r="S346" s="4064">
        <f>T346+U346+V346</f>
        <v>2471</v>
      </c>
      <c r="T346" s="4064"/>
      <c r="U346" s="4064">
        <v>2471</v>
      </c>
      <c r="V346" s="4064"/>
    </row>
    <row r="347" spans="1:22" s="4012" customFormat="1" ht="38.25" customHeight="1">
      <c r="A347" s="4000">
        <v>2</v>
      </c>
      <c r="B347" s="4047" t="s">
        <v>3608</v>
      </c>
      <c r="C347" s="4166" t="s">
        <v>3609</v>
      </c>
      <c r="D347" s="4000" t="s">
        <v>3610</v>
      </c>
      <c r="E347" s="4000" t="s">
        <v>3092</v>
      </c>
      <c r="F347" s="4000" t="s">
        <v>3611</v>
      </c>
      <c r="G347" s="4064">
        <v>7040</v>
      </c>
      <c r="H347" s="4003"/>
      <c r="I347" s="4064">
        <v>1720</v>
      </c>
      <c r="J347" s="4064">
        <v>5333</v>
      </c>
      <c r="K347" s="4064"/>
      <c r="L347" s="4064"/>
      <c r="M347" s="4064"/>
      <c r="N347" s="4064"/>
      <c r="O347" s="4064"/>
      <c r="P347" s="4064"/>
      <c r="Q347" s="4064"/>
      <c r="R347" s="4064"/>
      <c r="S347" s="4064">
        <f t="shared" ref="S347:S351" si="157">T347+U347+V347</f>
        <v>1720</v>
      </c>
      <c r="T347" s="4064"/>
      <c r="U347" s="4064">
        <v>1720</v>
      </c>
      <c r="V347" s="4064"/>
    </row>
    <row r="348" spans="1:22" s="4012" customFormat="1" ht="46.8">
      <c r="A348" s="4000">
        <v>3</v>
      </c>
      <c r="B348" s="4047" t="s">
        <v>3612</v>
      </c>
      <c r="C348" s="4167" t="s">
        <v>3613</v>
      </c>
      <c r="D348" s="4000" t="s">
        <v>3614</v>
      </c>
      <c r="E348" s="4000" t="s">
        <v>3155</v>
      </c>
      <c r="F348" s="4000" t="s">
        <v>3615</v>
      </c>
      <c r="G348" s="4064">
        <v>2526</v>
      </c>
      <c r="H348" s="4003"/>
      <c r="I348" s="4064">
        <v>1330</v>
      </c>
      <c r="J348" s="4064">
        <v>1071</v>
      </c>
      <c r="K348" s="4064"/>
      <c r="L348" s="4064"/>
      <c r="M348" s="4064"/>
      <c r="N348" s="4064"/>
      <c r="O348" s="4064"/>
      <c r="P348" s="4064"/>
      <c r="Q348" s="4064"/>
      <c r="R348" s="4064"/>
      <c r="S348" s="4064">
        <f t="shared" si="157"/>
        <v>1330</v>
      </c>
      <c r="T348" s="4064"/>
      <c r="U348" s="4064">
        <v>1330</v>
      </c>
      <c r="V348" s="4064"/>
    </row>
    <row r="349" spans="1:22" s="4012" customFormat="1" ht="62.4">
      <c r="A349" s="4000">
        <v>4</v>
      </c>
      <c r="B349" s="4047" t="s">
        <v>3616</v>
      </c>
      <c r="C349" s="4167" t="s">
        <v>3613</v>
      </c>
      <c r="D349" s="4000" t="s">
        <v>3617</v>
      </c>
      <c r="E349" s="4000" t="s">
        <v>3092</v>
      </c>
      <c r="F349" s="4000" t="s">
        <v>3618</v>
      </c>
      <c r="G349" s="4064">
        <v>4161</v>
      </c>
      <c r="H349" s="4003"/>
      <c r="I349" s="4064">
        <v>1229</v>
      </c>
      <c r="J349" s="4064">
        <v>2747</v>
      </c>
      <c r="K349" s="4064"/>
      <c r="L349" s="4064"/>
      <c r="M349" s="4064"/>
      <c r="N349" s="4064"/>
      <c r="O349" s="4064"/>
      <c r="P349" s="4064"/>
      <c r="Q349" s="4064"/>
      <c r="R349" s="4064"/>
      <c r="S349" s="4064">
        <f t="shared" si="157"/>
        <v>1229</v>
      </c>
      <c r="T349" s="4064"/>
      <c r="U349" s="4064">
        <v>1229</v>
      </c>
      <c r="V349" s="4064"/>
    </row>
    <row r="350" spans="1:22" s="4012" customFormat="1" ht="39" customHeight="1">
      <c r="A350" s="4000">
        <v>5</v>
      </c>
      <c r="B350" s="4047" t="s">
        <v>3619</v>
      </c>
      <c r="C350" s="4077" t="s">
        <v>3620</v>
      </c>
      <c r="D350" s="4000" t="s">
        <v>3621</v>
      </c>
      <c r="E350" s="4000" t="s">
        <v>3155</v>
      </c>
      <c r="F350" s="4000" t="s">
        <v>3622</v>
      </c>
      <c r="G350" s="4064">
        <v>3296</v>
      </c>
      <c r="H350" s="4003"/>
      <c r="I350" s="4064">
        <v>821</v>
      </c>
      <c r="J350" s="4064">
        <v>2350</v>
      </c>
      <c r="K350" s="4064"/>
      <c r="L350" s="4064"/>
      <c r="M350" s="4064"/>
      <c r="N350" s="4064"/>
      <c r="O350" s="4064"/>
      <c r="P350" s="4064"/>
      <c r="Q350" s="4064"/>
      <c r="R350" s="4064"/>
      <c r="S350" s="4064">
        <f t="shared" si="157"/>
        <v>821</v>
      </c>
      <c r="T350" s="4064"/>
      <c r="U350" s="4064">
        <v>821</v>
      </c>
      <c r="V350" s="4064"/>
    </row>
    <row r="351" spans="1:22" s="4012" customFormat="1" ht="21.75" customHeight="1">
      <c r="A351" s="4000">
        <v>6</v>
      </c>
      <c r="B351" s="4047" t="s">
        <v>3623</v>
      </c>
      <c r="C351" s="4077" t="s">
        <v>3620</v>
      </c>
      <c r="D351" s="4000" t="s">
        <v>3624</v>
      </c>
      <c r="E351" s="4000" t="s">
        <v>3155</v>
      </c>
      <c r="F351" s="4000" t="s">
        <v>3625</v>
      </c>
      <c r="G351" s="4064">
        <v>1986</v>
      </c>
      <c r="H351" s="4003"/>
      <c r="I351" s="4064">
        <v>300</v>
      </c>
      <c r="J351" s="4064">
        <v>1576</v>
      </c>
      <c r="K351" s="4064"/>
      <c r="L351" s="4064"/>
      <c r="M351" s="4064"/>
      <c r="N351" s="4064"/>
      <c r="O351" s="4064"/>
      <c r="P351" s="4064"/>
      <c r="Q351" s="4064"/>
      <c r="R351" s="4064"/>
      <c r="S351" s="4064">
        <f t="shared" si="157"/>
        <v>300</v>
      </c>
      <c r="T351" s="4064"/>
      <c r="U351" s="4064">
        <v>300</v>
      </c>
      <c r="V351" s="4064"/>
    </row>
    <row r="352" spans="1:22" s="1577" customFormat="1">
      <c r="A352" s="4022" t="s">
        <v>151</v>
      </c>
      <c r="B352" s="4023" t="s">
        <v>3415</v>
      </c>
      <c r="C352" s="4048"/>
      <c r="D352" s="4048"/>
      <c r="E352" s="4048"/>
      <c r="F352" s="4048"/>
      <c r="G352" s="4040">
        <f t="shared" ref="G352:V353" si="158">G353</f>
        <v>42963</v>
      </c>
      <c r="H352" s="4040">
        <f t="shared" si="158"/>
        <v>0</v>
      </c>
      <c r="I352" s="4040">
        <f t="shared" si="158"/>
        <v>18804</v>
      </c>
      <c r="J352" s="4040">
        <f t="shared" si="158"/>
        <v>24159</v>
      </c>
      <c r="K352" s="4040">
        <f t="shared" si="158"/>
        <v>0</v>
      </c>
      <c r="L352" s="4040">
        <f t="shared" si="158"/>
        <v>0</v>
      </c>
      <c r="M352" s="4040">
        <f t="shared" si="158"/>
        <v>0</v>
      </c>
      <c r="N352" s="4040">
        <f t="shared" si="158"/>
        <v>0</v>
      </c>
      <c r="O352" s="4040">
        <f t="shared" si="158"/>
        <v>0</v>
      </c>
      <c r="P352" s="4040">
        <f t="shared" si="158"/>
        <v>0</v>
      </c>
      <c r="Q352" s="4040">
        <f t="shared" si="158"/>
        <v>0</v>
      </c>
      <c r="R352" s="4040">
        <f t="shared" si="158"/>
        <v>0</v>
      </c>
      <c r="S352" s="4040">
        <f t="shared" si="158"/>
        <v>12804</v>
      </c>
      <c r="T352" s="4040">
        <f t="shared" si="158"/>
        <v>0</v>
      </c>
      <c r="U352" s="4040">
        <f t="shared" si="158"/>
        <v>12804</v>
      </c>
      <c r="V352" s="4040">
        <f>V353</f>
        <v>0</v>
      </c>
    </row>
    <row r="353" spans="1:22" s="248" customFormat="1">
      <c r="A353" s="4022">
        <v>1</v>
      </c>
      <c r="B353" s="4023" t="s">
        <v>3122</v>
      </c>
      <c r="C353" s="4022"/>
      <c r="D353" s="4022"/>
      <c r="E353" s="4022"/>
      <c r="F353" s="4022"/>
      <c r="G353" s="4040">
        <f t="shared" si="158"/>
        <v>42963</v>
      </c>
      <c r="H353" s="4040">
        <f t="shared" si="158"/>
        <v>0</v>
      </c>
      <c r="I353" s="4040">
        <f t="shared" si="158"/>
        <v>18804</v>
      </c>
      <c r="J353" s="4040">
        <f t="shared" si="158"/>
        <v>24159</v>
      </c>
      <c r="K353" s="4040">
        <f t="shared" si="158"/>
        <v>0</v>
      </c>
      <c r="L353" s="4040">
        <f t="shared" si="158"/>
        <v>0</v>
      </c>
      <c r="M353" s="4040">
        <f t="shared" si="158"/>
        <v>0</v>
      </c>
      <c r="N353" s="4040">
        <f t="shared" si="158"/>
        <v>0</v>
      </c>
      <c r="O353" s="4040">
        <f t="shared" si="158"/>
        <v>0</v>
      </c>
      <c r="P353" s="4040">
        <f t="shared" si="158"/>
        <v>0</v>
      </c>
      <c r="Q353" s="4040">
        <f t="shared" si="158"/>
        <v>0</v>
      </c>
      <c r="R353" s="4040">
        <f t="shared" si="158"/>
        <v>0</v>
      </c>
      <c r="S353" s="4040">
        <f t="shared" si="158"/>
        <v>12804</v>
      </c>
      <c r="T353" s="4040">
        <f t="shared" si="158"/>
        <v>0</v>
      </c>
      <c r="U353" s="4040">
        <f t="shared" si="158"/>
        <v>12804</v>
      </c>
      <c r="V353" s="4040">
        <f t="shared" si="158"/>
        <v>0</v>
      </c>
    </row>
    <row r="354" spans="1:22" ht="31.2">
      <c r="A354" s="4022" t="s">
        <v>34</v>
      </c>
      <c r="B354" s="4041" t="s">
        <v>2871</v>
      </c>
      <c r="C354" s="4022"/>
      <c r="D354" s="4022"/>
      <c r="E354" s="4022"/>
      <c r="F354" s="4022"/>
      <c r="G354" s="4042">
        <f>SUM(G355:G360)</f>
        <v>42963</v>
      </c>
      <c r="H354" s="4042">
        <f t="shared" ref="H354:V354" si="159">SUM(H355:H360)</f>
        <v>0</v>
      </c>
      <c r="I354" s="4042">
        <f t="shared" si="159"/>
        <v>18804</v>
      </c>
      <c r="J354" s="4042">
        <f t="shared" si="159"/>
        <v>24159</v>
      </c>
      <c r="K354" s="4042">
        <f t="shared" si="159"/>
        <v>0</v>
      </c>
      <c r="L354" s="4042">
        <f t="shared" si="159"/>
        <v>0</v>
      </c>
      <c r="M354" s="4042">
        <f t="shared" si="159"/>
        <v>0</v>
      </c>
      <c r="N354" s="4042">
        <f t="shared" si="159"/>
        <v>0</v>
      </c>
      <c r="O354" s="4042">
        <f t="shared" si="159"/>
        <v>0</v>
      </c>
      <c r="P354" s="4042">
        <f t="shared" si="159"/>
        <v>0</v>
      </c>
      <c r="Q354" s="4042">
        <f t="shared" si="159"/>
        <v>0</v>
      </c>
      <c r="R354" s="4042">
        <f t="shared" si="159"/>
        <v>0</v>
      </c>
      <c r="S354" s="4042">
        <f t="shared" si="159"/>
        <v>12804</v>
      </c>
      <c r="T354" s="4042">
        <f t="shared" si="159"/>
        <v>0</v>
      </c>
      <c r="U354" s="4042">
        <f t="shared" si="159"/>
        <v>12804</v>
      </c>
      <c r="V354" s="4042">
        <f t="shared" si="159"/>
        <v>0</v>
      </c>
    </row>
    <row r="355" spans="1:22" s="1557" customFormat="1" ht="31.2">
      <c r="A355" s="4000">
        <v>1</v>
      </c>
      <c r="B355" s="4168" t="s">
        <v>3626</v>
      </c>
      <c r="C355" s="4000" t="s">
        <v>3115</v>
      </c>
      <c r="D355" s="4000"/>
      <c r="E355" s="4054" t="s">
        <v>3627</v>
      </c>
      <c r="F355" s="4169" t="s">
        <v>3628</v>
      </c>
      <c r="G355" s="4003">
        <v>580</v>
      </c>
      <c r="H355" s="4003"/>
      <c r="I355" s="4003">
        <v>290</v>
      </c>
      <c r="J355" s="4003">
        <f t="shared" ref="J355:J360" si="160">G355-I355</f>
        <v>290</v>
      </c>
      <c r="K355" s="4003"/>
      <c r="L355" s="4003"/>
      <c r="M355" s="4003"/>
      <c r="N355" s="4003"/>
      <c r="O355" s="4003"/>
      <c r="P355" s="4003"/>
      <c r="Q355" s="4003"/>
      <c r="R355" s="4003"/>
      <c r="S355" s="4003">
        <f>T355+U355+V355</f>
        <v>290</v>
      </c>
      <c r="T355" s="4003"/>
      <c r="U355" s="4003">
        <v>290</v>
      </c>
      <c r="V355" s="4003"/>
    </row>
    <row r="356" spans="1:22" s="1557" customFormat="1" ht="31.2">
      <c r="A356" s="4140">
        <v>2</v>
      </c>
      <c r="B356" s="4168" t="s">
        <v>3629</v>
      </c>
      <c r="C356" s="4000" t="s">
        <v>3115</v>
      </c>
      <c r="D356" s="4170"/>
      <c r="E356" s="4054" t="s">
        <v>3627</v>
      </c>
      <c r="F356" s="4169" t="s">
        <v>3630</v>
      </c>
      <c r="G356" s="4005">
        <v>4351</v>
      </c>
      <c r="H356" s="4005"/>
      <c r="I356" s="4005">
        <v>291</v>
      </c>
      <c r="J356" s="4171">
        <f t="shared" si="160"/>
        <v>4060</v>
      </c>
      <c r="K356" s="4171"/>
      <c r="L356" s="4171"/>
      <c r="M356" s="4171"/>
      <c r="N356" s="4171"/>
      <c r="O356" s="4171"/>
      <c r="P356" s="4171"/>
      <c r="Q356" s="4171"/>
      <c r="R356" s="4171"/>
      <c r="S356" s="4171">
        <f>U356+V356</f>
        <v>291</v>
      </c>
      <c r="T356" s="4171"/>
      <c r="U356" s="4171">
        <v>291</v>
      </c>
      <c r="V356" s="4171"/>
    </row>
    <row r="357" spans="1:22" s="4172" customFormat="1" ht="31.2">
      <c r="A357" s="4140">
        <v>3</v>
      </c>
      <c r="B357" s="4169" t="s">
        <v>3631</v>
      </c>
      <c r="C357" s="4000" t="s">
        <v>3115</v>
      </c>
      <c r="D357" s="4140"/>
      <c r="E357" s="4054" t="s">
        <v>3627</v>
      </c>
      <c r="F357" s="4169" t="s">
        <v>3632</v>
      </c>
      <c r="G357" s="4005">
        <v>2500</v>
      </c>
      <c r="H357" s="4005"/>
      <c r="I357" s="4171">
        <v>1643</v>
      </c>
      <c r="J357" s="4171">
        <f t="shared" si="160"/>
        <v>857</v>
      </c>
      <c r="K357" s="4171"/>
      <c r="L357" s="4171"/>
      <c r="M357" s="4171"/>
      <c r="N357" s="4171"/>
      <c r="O357" s="4171"/>
      <c r="P357" s="4171"/>
      <c r="Q357" s="4171"/>
      <c r="R357" s="4171"/>
      <c r="S357" s="4171">
        <f t="shared" ref="S357:S360" si="161">U357+V357</f>
        <v>643</v>
      </c>
      <c r="T357" s="4171"/>
      <c r="U357" s="4171">
        <v>643</v>
      </c>
      <c r="V357" s="4171"/>
    </row>
    <row r="358" spans="1:22" s="1557" customFormat="1" ht="31.2">
      <c r="A358" s="4140">
        <v>4</v>
      </c>
      <c r="B358" s="4173" t="s">
        <v>3633</v>
      </c>
      <c r="C358" s="4000" t="s">
        <v>3115</v>
      </c>
      <c r="D358" s="4170"/>
      <c r="E358" s="4054" t="s">
        <v>3627</v>
      </c>
      <c r="F358" s="4169" t="s">
        <v>3634</v>
      </c>
      <c r="G358" s="4005">
        <v>3800</v>
      </c>
      <c r="H358" s="4005"/>
      <c r="I358" s="4171">
        <v>1290</v>
      </c>
      <c r="J358" s="4171">
        <f t="shared" si="160"/>
        <v>2510</v>
      </c>
      <c r="K358" s="4171"/>
      <c r="L358" s="4171"/>
      <c r="M358" s="4171"/>
      <c r="N358" s="4171"/>
      <c r="O358" s="4171"/>
      <c r="P358" s="4171"/>
      <c r="Q358" s="4171"/>
      <c r="R358" s="4171"/>
      <c r="S358" s="4171">
        <f t="shared" si="161"/>
        <v>1290</v>
      </c>
      <c r="T358" s="4171"/>
      <c r="U358" s="4171">
        <v>1290</v>
      </c>
      <c r="V358" s="4171"/>
    </row>
    <row r="359" spans="1:22" s="1557" customFormat="1" ht="31.2">
      <c r="A359" s="4140">
        <v>5</v>
      </c>
      <c r="B359" s="4173" t="s">
        <v>3635</v>
      </c>
      <c r="C359" s="4000" t="s">
        <v>3115</v>
      </c>
      <c r="D359" s="4170"/>
      <c r="E359" s="4054" t="s">
        <v>3627</v>
      </c>
      <c r="F359" s="4169" t="s">
        <v>3636</v>
      </c>
      <c r="G359" s="4005">
        <v>590</v>
      </c>
      <c r="H359" s="4005"/>
      <c r="I359" s="4005">
        <v>290</v>
      </c>
      <c r="J359" s="4171">
        <f t="shared" si="160"/>
        <v>300</v>
      </c>
      <c r="K359" s="4171"/>
      <c r="L359" s="4171"/>
      <c r="M359" s="4171"/>
      <c r="N359" s="4171"/>
      <c r="O359" s="4171"/>
      <c r="P359" s="4171"/>
      <c r="Q359" s="4171"/>
      <c r="R359" s="4171"/>
      <c r="S359" s="4171">
        <f t="shared" si="161"/>
        <v>290</v>
      </c>
      <c r="T359" s="4171"/>
      <c r="U359" s="4171">
        <v>290</v>
      </c>
      <c r="V359" s="4171"/>
    </row>
    <row r="360" spans="1:22" s="1557" customFormat="1" ht="62.4">
      <c r="A360" s="4140">
        <v>6</v>
      </c>
      <c r="B360" s="4173" t="s">
        <v>3637</v>
      </c>
      <c r="C360" s="4000" t="s">
        <v>3115</v>
      </c>
      <c r="D360" s="4170"/>
      <c r="E360" s="4054" t="s">
        <v>3627</v>
      </c>
      <c r="F360" s="4000" t="s">
        <v>3638</v>
      </c>
      <c r="G360" s="4005">
        <v>31142</v>
      </c>
      <c r="H360" s="4005"/>
      <c r="I360" s="4171">
        <v>15000</v>
      </c>
      <c r="J360" s="4171">
        <f t="shared" si="160"/>
        <v>16142</v>
      </c>
      <c r="K360" s="4171"/>
      <c r="L360" s="4171"/>
      <c r="M360" s="4171"/>
      <c r="N360" s="4171"/>
      <c r="O360" s="4171"/>
      <c r="P360" s="4171"/>
      <c r="Q360" s="4171"/>
      <c r="R360" s="4171"/>
      <c r="S360" s="4171">
        <f t="shared" si="161"/>
        <v>10000</v>
      </c>
      <c r="T360" s="4171"/>
      <c r="U360" s="4046">
        <v>10000</v>
      </c>
      <c r="V360" s="4171"/>
    </row>
    <row r="361" spans="1:22" s="1577" customFormat="1">
      <c r="A361" s="4022" t="s">
        <v>229</v>
      </c>
      <c r="B361" s="4023" t="s">
        <v>2847</v>
      </c>
      <c r="C361" s="4048"/>
      <c r="D361" s="4048"/>
      <c r="E361" s="4048"/>
      <c r="F361" s="4048"/>
      <c r="G361" s="4040">
        <f t="shared" ref="G361:V363" si="162">G362</f>
        <v>4735.7520000000004</v>
      </c>
      <c r="H361" s="4040">
        <f t="shared" si="162"/>
        <v>0</v>
      </c>
      <c r="I361" s="4040">
        <f t="shared" si="162"/>
        <v>4020</v>
      </c>
      <c r="J361" s="4040">
        <f t="shared" si="162"/>
        <v>715.75200000000041</v>
      </c>
      <c r="K361" s="4040">
        <f t="shared" si="162"/>
        <v>3730</v>
      </c>
      <c r="L361" s="4040">
        <f t="shared" si="162"/>
        <v>0</v>
      </c>
      <c r="M361" s="4040">
        <f t="shared" si="162"/>
        <v>3730</v>
      </c>
      <c r="N361" s="4040">
        <f t="shared" si="162"/>
        <v>0</v>
      </c>
      <c r="O361" s="4040">
        <f t="shared" si="162"/>
        <v>3730</v>
      </c>
      <c r="P361" s="4040">
        <f t="shared" si="162"/>
        <v>0</v>
      </c>
      <c r="Q361" s="4040">
        <f t="shared" si="162"/>
        <v>3730</v>
      </c>
      <c r="R361" s="4040">
        <f t="shared" si="162"/>
        <v>0</v>
      </c>
      <c r="S361" s="4040">
        <f t="shared" si="162"/>
        <v>290</v>
      </c>
      <c r="T361" s="4040">
        <f t="shared" si="162"/>
        <v>0</v>
      </c>
      <c r="U361" s="4040">
        <f t="shared" si="162"/>
        <v>290</v>
      </c>
      <c r="V361" s="4040">
        <f>V362</f>
        <v>0</v>
      </c>
    </row>
    <row r="362" spans="1:22" s="248" customFormat="1">
      <c r="A362" s="4022">
        <v>1</v>
      </c>
      <c r="B362" s="4023" t="s">
        <v>3122</v>
      </c>
      <c r="C362" s="4022"/>
      <c r="D362" s="4022"/>
      <c r="E362" s="4022"/>
      <c r="F362" s="4022"/>
      <c r="G362" s="4040">
        <f t="shared" si="162"/>
        <v>4735.7520000000004</v>
      </c>
      <c r="H362" s="4040">
        <f t="shared" si="162"/>
        <v>0</v>
      </c>
      <c r="I362" s="4040">
        <f t="shared" si="162"/>
        <v>4020</v>
      </c>
      <c r="J362" s="4040">
        <f t="shared" si="162"/>
        <v>715.75200000000041</v>
      </c>
      <c r="K362" s="4040">
        <f t="shared" si="162"/>
        <v>3730</v>
      </c>
      <c r="L362" s="4040">
        <f t="shared" si="162"/>
        <v>0</v>
      </c>
      <c r="M362" s="4040">
        <f t="shared" si="162"/>
        <v>3730</v>
      </c>
      <c r="N362" s="4040">
        <f t="shared" si="162"/>
        <v>0</v>
      </c>
      <c r="O362" s="4040">
        <f t="shared" si="162"/>
        <v>3730</v>
      </c>
      <c r="P362" s="4040">
        <f t="shared" si="162"/>
        <v>0</v>
      </c>
      <c r="Q362" s="4040">
        <f t="shared" si="162"/>
        <v>3730</v>
      </c>
      <c r="R362" s="4040">
        <f t="shared" si="162"/>
        <v>0</v>
      </c>
      <c r="S362" s="4040">
        <f t="shared" si="162"/>
        <v>290</v>
      </c>
      <c r="T362" s="4040">
        <f t="shared" si="162"/>
        <v>0</v>
      </c>
      <c r="U362" s="4040">
        <f t="shared" si="162"/>
        <v>290</v>
      </c>
      <c r="V362" s="4040">
        <f t="shared" si="162"/>
        <v>0</v>
      </c>
    </row>
    <row r="363" spans="1:22" ht="31.2">
      <c r="A363" s="4022" t="s">
        <v>34</v>
      </c>
      <c r="B363" s="4041" t="s">
        <v>2871</v>
      </c>
      <c r="C363" s="4022"/>
      <c r="D363" s="4022"/>
      <c r="E363" s="4022"/>
      <c r="F363" s="4022"/>
      <c r="G363" s="4042">
        <f t="shared" si="162"/>
        <v>4735.7520000000004</v>
      </c>
      <c r="H363" s="4042">
        <f t="shared" si="162"/>
        <v>0</v>
      </c>
      <c r="I363" s="4042">
        <f t="shared" si="162"/>
        <v>4020</v>
      </c>
      <c r="J363" s="4042">
        <f t="shared" si="162"/>
        <v>715.75200000000041</v>
      </c>
      <c r="K363" s="4042">
        <f t="shared" si="162"/>
        <v>3730</v>
      </c>
      <c r="L363" s="4042">
        <f t="shared" si="162"/>
        <v>0</v>
      </c>
      <c r="M363" s="4042">
        <f t="shared" si="162"/>
        <v>3730</v>
      </c>
      <c r="N363" s="4042">
        <f t="shared" si="162"/>
        <v>0</v>
      </c>
      <c r="O363" s="4042">
        <f t="shared" si="162"/>
        <v>3730</v>
      </c>
      <c r="P363" s="4042">
        <f t="shared" si="162"/>
        <v>0</v>
      </c>
      <c r="Q363" s="4042">
        <f t="shared" si="162"/>
        <v>3730</v>
      </c>
      <c r="R363" s="4042">
        <f t="shared" si="162"/>
        <v>0</v>
      </c>
      <c r="S363" s="4042">
        <f t="shared" si="162"/>
        <v>290</v>
      </c>
      <c r="T363" s="4042">
        <f t="shared" si="162"/>
        <v>0</v>
      </c>
      <c r="U363" s="4042">
        <f t="shared" si="162"/>
        <v>290</v>
      </c>
      <c r="V363" s="4042">
        <f>V364</f>
        <v>0</v>
      </c>
    </row>
    <row r="364" spans="1:22" s="1557" customFormat="1" ht="31.2">
      <c r="A364" s="4140">
        <v>1</v>
      </c>
      <c r="B364" s="4173" t="s">
        <v>3639</v>
      </c>
      <c r="C364" s="4000" t="s">
        <v>2891</v>
      </c>
      <c r="D364" s="4170"/>
      <c r="E364" s="4054" t="s">
        <v>3309</v>
      </c>
      <c r="F364" s="4000" t="s">
        <v>3640</v>
      </c>
      <c r="G364" s="4005">
        <v>4735.7520000000004</v>
      </c>
      <c r="H364" s="4005"/>
      <c r="I364" s="4171">
        <v>4020</v>
      </c>
      <c r="J364" s="4171">
        <f t="shared" ref="J364" si="163">G364-I364</f>
        <v>715.75200000000041</v>
      </c>
      <c r="K364" s="4171">
        <f>L364+M364+N364</f>
        <v>3730</v>
      </c>
      <c r="L364" s="4171"/>
      <c r="M364" s="4171">
        <v>3730</v>
      </c>
      <c r="N364" s="4171"/>
      <c r="O364" s="4171">
        <f>P364+Q364+R364</f>
        <v>3730</v>
      </c>
      <c r="P364" s="4171"/>
      <c r="Q364" s="4171">
        <v>3730</v>
      </c>
      <c r="R364" s="4171"/>
      <c r="S364" s="4171">
        <f>T364+U364+V364</f>
        <v>290</v>
      </c>
      <c r="T364" s="4171"/>
      <c r="U364" s="4046">
        <v>290</v>
      </c>
      <c r="V364" s="4171"/>
    </row>
    <row r="365" spans="1:22" s="248" customFormat="1">
      <c r="A365" s="4022" t="s">
        <v>3641</v>
      </c>
      <c r="B365" s="4023" t="s">
        <v>3265</v>
      </c>
      <c r="C365" s="4022"/>
      <c r="D365" s="4022"/>
      <c r="E365" s="4022"/>
      <c r="F365" s="4022"/>
      <c r="G365" s="4040">
        <f t="shared" ref="G365:V365" si="164">G366+G370+G381+G387+G392+G398</f>
        <v>8408357.4910000023</v>
      </c>
      <c r="H365" s="4040">
        <f t="shared" si="164"/>
        <v>0</v>
      </c>
      <c r="I365" s="4040">
        <f t="shared" si="164"/>
        <v>6164200</v>
      </c>
      <c r="J365" s="4040">
        <f t="shared" si="164"/>
        <v>2238210.855</v>
      </c>
      <c r="K365" s="4040">
        <f t="shared" si="164"/>
        <v>2672935.5021437001</v>
      </c>
      <c r="L365" s="4040">
        <f t="shared" si="164"/>
        <v>0</v>
      </c>
      <c r="M365" s="4040">
        <f t="shared" si="164"/>
        <v>1913581.3211436998</v>
      </c>
      <c r="N365" s="4040">
        <f t="shared" si="164"/>
        <v>759354.1810000001</v>
      </c>
      <c r="O365" s="4040">
        <f t="shared" si="164"/>
        <v>2932700</v>
      </c>
      <c r="P365" s="4040">
        <f t="shared" si="164"/>
        <v>0</v>
      </c>
      <c r="Q365" s="4040">
        <f t="shared" si="164"/>
        <v>2137824</v>
      </c>
      <c r="R365" s="4040">
        <f t="shared" si="164"/>
        <v>794876</v>
      </c>
      <c r="S365" s="4040">
        <f t="shared" si="164"/>
        <v>1818314</v>
      </c>
      <c r="T365" s="4040">
        <f t="shared" si="164"/>
        <v>0</v>
      </c>
      <c r="U365" s="4040">
        <f t="shared" si="164"/>
        <v>1386892</v>
      </c>
      <c r="V365" s="4040">
        <f t="shared" si="164"/>
        <v>431422</v>
      </c>
    </row>
    <row r="366" spans="1:22" s="248" customFormat="1">
      <c r="A366" s="4022" t="s">
        <v>9</v>
      </c>
      <c r="B366" s="4023" t="s">
        <v>2854</v>
      </c>
      <c r="C366" s="4022"/>
      <c r="D366" s="4022"/>
      <c r="E366" s="4022"/>
      <c r="F366" s="4022"/>
      <c r="G366" s="4040">
        <f>G367</f>
        <v>2179790</v>
      </c>
      <c r="H366" s="4040">
        <f t="shared" ref="H366:V368" si="165">H367</f>
        <v>0</v>
      </c>
      <c r="I366" s="4040">
        <f t="shared" si="165"/>
        <v>1200000</v>
      </c>
      <c r="J366" s="4040">
        <f t="shared" si="165"/>
        <v>979790</v>
      </c>
      <c r="K366" s="4040">
        <f t="shared" si="165"/>
        <v>765857</v>
      </c>
      <c r="L366" s="4040">
        <f t="shared" si="165"/>
        <v>0</v>
      </c>
      <c r="M366" s="4040">
        <f t="shared" si="165"/>
        <v>411000</v>
      </c>
      <c r="N366" s="4040">
        <f t="shared" si="165"/>
        <v>354857</v>
      </c>
      <c r="O366" s="4040">
        <f t="shared" si="165"/>
        <v>908533</v>
      </c>
      <c r="P366" s="4040">
        <f t="shared" si="165"/>
        <v>0</v>
      </c>
      <c r="Q366" s="4040">
        <f t="shared" si="165"/>
        <v>550000</v>
      </c>
      <c r="R366" s="4040">
        <f t="shared" si="165"/>
        <v>358533</v>
      </c>
      <c r="S366" s="4040">
        <f t="shared" si="165"/>
        <v>359796</v>
      </c>
      <c r="T366" s="4040">
        <f t="shared" si="165"/>
        <v>0</v>
      </c>
      <c r="U366" s="4040">
        <f t="shared" si="165"/>
        <v>156500</v>
      </c>
      <c r="V366" s="4040">
        <f t="shared" si="165"/>
        <v>203296</v>
      </c>
    </row>
    <row r="367" spans="1:22" s="4013" customFormat="1">
      <c r="A367" s="4114">
        <v>1</v>
      </c>
      <c r="B367" s="4132" t="s">
        <v>3122</v>
      </c>
      <c r="C367" s="4174"/>
      <c r="D367" s="4174"/>
      <c r="E367" s="4174"/>
      <c r="F367" s="4174"/>
      <c r="G367" s="4175">
        <f t="shared" ref="G367" si="166">G368</f>
        <v>2179790</v>
      </c>
      <c r="H367" s="4175">
        <f t="shared" si="165"/>
        <v>0</v>
      </c>
      <c r="I367" s="4175">
        <f t="shared" si="165"/>
        <v>1200000</v>
      </c>
      <c r="J367" s="4175">
        <f t="shared" si="165"/>
        <v>979790</v>
      </c>
      <c r="K367" s="4175">
        <f t="shared" si="165"/>
        <v>765857</v>
      </c>
      <c r="L367" s="4175">
        <f t="shared" si="165"/>
        <v>0</v>
      </c>
      <c r="M367" s="4175">
        <f t="shared" si="165"/>
        <v>411000</v>
      </c>
      <c r="N367" s="4176">
        <f t="shared" si="165"/>
        <v>354857</v>
      </c>
      <c r="O367" s="4175">
        <f t="shared" si="165"/>
        <v>908533</v>
      </c>
      <c r="P367" s="4175">
        <f t="shared" si="165"/>
        <v>0</v>
      </c>
      <c r="Q367" s="4175">
        <f t="shared" si="165"/>
        <v>550000</v>
      </c>
      <c r="R367" s="4175">
        <f t="shared" si="165"/>
        <v>358533</v>
      </c>
      <c r="S367" s="4176">
        <f t="shared" si="165"/>
        <v>359796</v>
      </c>
      <c r="T367" s="4175">
        <f t="shared" si="165"/>
        <v>0</v>
      </c>
      <c r="U367" s="4175">
        <f t="shared" si="165"/>
        <v>156500</v>
      </c>
      <c r="V367" s="4175">
        <f>V368</f>
        <v>203296</v>
      </c>
    </row>
    <row r="368" spans="1:22" s="4013" customFormat="1" ht="46.8">
      <c r="A368" s="4114" t="s">
        <v>34</v>
      </c>
      <c r="B368" s="4132" t="s">
        <v>3266</v>
      </c>
      <c r="C368" s="4174"/>
      <c r="D368" s="4174"/>
      <c r="E368" s="4174"/>
      <c r="F368" s="4174"/>
      <c r="G368" s="4175">
        <f>G369</f>
        <v>2179790</v>
      </c>
      <c r="H368" s="4175">
        <f t="shared" si="165"/>
        <v>0</v>
      </c>
      <c r="I368" s="4175">
        <f t="shared" si="165"/>
        <v>1200000</v>
      </c>
      <c r="J368" s="4175">
        <f t="shared" si="165"/>
        <v>979790</v>
      </c>
      <c r="K368" s="4175">
        <f t="shared" si="165"/>
        <v>765857</v>
      </c>
      <c r="L368" s="4175">
        <f t="shared" si="165"/>
        <v>0</v>
      </c>
      <c r="M368" s="4175">
        <f t="shared" si="165"/>
        <v>411000</v>
      </c>
      <c r="N368" s="4176">
        <f t="shared" si="165"/>
        <v>354857</v>
      </c>
      <c r="O368" s="4175">
        <f t="shared" si="165"/>
        <v>908533</v>
      </c>
      <c r="P368" s="4175">
        <f t="shared" si="165"/>
        <v>0</v>
      </c>
      <c r="Q368" s="4175">
        <f t="shared" si="165"/>
        <v>550000</v>
      </c>
      <c r="R368" s="4175">
        <f t="shared" si="165"/>
        <v>358533</v>
      </c>
      <c r="S368" s="4176">
        <f t="shared" si="165"/>
        <v>359796</v>
      </c>
      <c r="T368" s="4175">
        <f t="shared" si="165"/>
        <v>0</v>
      </c>
      <c r="U368" s="4175">
        <f t="shared" si="165"/>
        <v>156500</v>
      </c>
      <c r="V368" s="4175">
        <f t="shared" si="165"/>
        <v>203296</v>
      </c>
    </row>
    <row r="369" spans="1:22" s="4014" customFormat="1" ht="31.5" customHeight="1">
      <c r="A369" s="4000">
        <v>1</v>
      </c>
      <c r="B369" s="4047" t="s">
        <v>3267</v>
      </c>
      <c r="C369" s="4060" t="s">
        <v>3268</v>
      </c>
      <c r="D369" s="4060" t="s">
        <v>3269</v>
      </c>
      <c r="E369" s="4060" t="s">
        <v>3270</v>
      </c>
      <c r="F369" s="4060" t="s">
        <v>3271</v>
      </c>
      <c r="G369" s="4071">
        <f>+H369+I369+J369</f>
        <v>2179790</v>
      </c>
      <c r="H369" s="4071"/>
      <c r="I369" s="4071">
        <v>1200000</v>
      </c>
      <c r="J369" s="4071">
        <v>979790</v>
      </c>
      <c r="K369" s="4071">
        <f>+L369+M369+N369</f>
        <v>765857</v>
      </c>
      <c r="L369" s="4071"/>
      <c r="M369" s="4071">
        <v>411000</v>
      </c>
      <c r="N369" s="4003">
        <f>335074+19783</f>
        <v>354857</v>
      </c>
      <c r="O369" s="4071">
        <f>+P369+Q369+R369</f>
        <v>908533</v>
      </c>
      <c r="P369" s="4071"/>
      <c r="Q369" s="4071">
        <f>150000+150000+250000</f>
        <v>550000</v>
      </c>
      <c r="R369" s="4071">
        <f>908533-Q369</f>
        <v>358533</v>
      </c>
      <c r="S369" s="4003">
        <v>359796</v>
      </c>
      <c r="T369" s="4071"/>
      <c r="U369" s="4071">
        <v>156500</v>
      </c>
      <c r="V369" s="4071">
        <v>203296</v>
      </c>
    </row>
    <row r="370" spans="1:22" s="248" customFormat="1" ht="31.2">
      <c r="A370" s="4022" t="s">
        <v>20</v>
      </c>
      <c r="B370" s="4023" t="s">
        <v>2843</v>
      </c>
      <c r="C370" s="4022"/>
      <c r="D370" s="4022"/>
      <c r="E370" s="4022"/>
      <c r="F370" s="4022"/>
      <c r="G370" s="4040">
        <f>G371</f>
        <v>5782242.6550000012</v>
      </c>
      <c r="H370" s="4040">
        <f t="shared" ref="H370:V370" si="167">H371</f>
        <v>0</v>
      </c>
      <c r="I370" s="4040">
        <f t="shared" si="167"/>
        <v>4964200</v>
      </c>
      <c r="J370" s="4040">
        <f t="shared" si="167"/>
        <v>818042.65500000003</v>
      </c>
      <c r="K370" s="4040">
        <f t="shared" si="167"/>
        <v>1818284.7621436999</v>
      </c>
      <c r="L370" s="4040">
        <f t="shared" si="167"/>
        <v>0</v>
      </c>
      <c r="M370" s="4040">
        <f t="shared" si="167"/>
        <v>1502581.3211436998</v>
      </c>
      <c r="N370" s="4040">
        <f t="shared" si="167"/>
        <v>315703.44100000005</v>
      </c>
      <c r="O370" s="4040">
        <f t="shared" si="167"/>
        <v>1907101</v>
      </c>
      <c r="P370" s="4040">
        <f t="shared" si="167"/>
        <v>0</v>
      </c>
      <c r="Q370" s="4040">
        <f t="shared" si="167"/>
        <v>1587824</v>
      </c>
      <c r="R370" s="4040">
        <f t="shared" si="167"/>
        <v>319277</v>
      </c>
      <c r="S370" s="4040">
        <f t="shared" si="167"/>
        <v>1368219</v>
      </c>
      <c r="T370" s="4040">
        <f t="shared" si="167"/>
        <v>0</v>
      </c>
      <c r="U370" s="4040">
        <f t="shared" si="167"/>
        <v>1230392</v>
      </c>
      <c r="V370" s="4040">
        <f t="shared" si="167"/>
        <v>137827</v>
      </c>
    </row>
    <row r="371" spans="1:22" s="4013" customFormat="1">
      <c r="A371" s="4114">
        <v>1</v>
      </c>
      <c r="B371" s="4132" t="s">
        <v>3122</v>
      </c>
      <c r="C371" s="4174"/>
      <c r="D371" s="4174"/>
      <c r="E371" s="4174"/>
      <c r="F371" s="4174"/>
      <c r="G371" s="4175">
        <f t="shared" ref="G371:V371" si="168">G372+G374</f>
        <v>5782242.6550000012</v>
      </c>
      <c r="H371" s="4175">
        <f t="shared" si="168"/>
        <v>0</v>
      </c>
      <c r="I371" s="4175">
        <f t="shared" si="168"/>
        <v>4964200</v>
      </c>
      <c r="J371" s="4175">
        <f t="shared" si="168"/>
        <v>818042.65500000003</v>
      </c>
      <c r="K371" s="4175">
        <f t="shared" si="168"/>
        <v>1818284.7621436999</v>
      </c>
      <c r="L371" s="4175">
        <f t="shared" si="168"/>
        <v>0</v>
      </c>
      <c r="M371" s="4175">
        <f t="shared" si="168"/>
        <v>1502581.3211436998</v>
      </c>
      <c r="N371" s="4176">
        <f t="shared" si="168"/>
        <v>315703.44100000005</v>
      </c>
      <c r="O371" s="4175">
        <f t="shared" si="168"/>
        <v>1907101</v>
      </c>
      <c r="P371" s="4175">
        <f t="shared" si="168"/>
        <v>0</v>
      </c>
      <c r="Q371" s="4175">
        <f t="shared" si="168"/>
        <v>1587824</v>
      </c>
      <c r="R371" s="4175">
        <f t="shared" si="168"/>
        <v>319277</v>
      </c>
      <c r="S371" s="4176">
        <f t="shared" si="168"/>
        <v>1368219</v>
      </c>
      <c r="T371" s="4175">
        <f t="shared" si="168"/>
        <v>0</v>
      </c>
      <c r="U371" s="4175">
        <f t="shared" si="168"/>
        <v>1230392</v>
      </c>
      <c r="V371" s="4175">
        <f t="shared" si="168"/>
        <v>137827</v>
      </c>
    </row>
    <row r="372" spans="1:22" s="4013" customFormat="1" ht="46.8">
      <c r="A372" s="4114" t="s">
        <v>34</v>
      </c>
      <c r="B372" s="4132" t="s">
        <v>3266</v>
      </c>
      <c r="C372" s="4174"/>
      <c r="D372" s="4174"/>
      <c r="E372" s="4174"/>
      <c r="F372" s="4174"/>
      <c r="G372" s="4175">
        <f>G373</f>
        <v>328156.66700000002</v>
      </c>
      <c r="H372" s="4175">
        <f t="shared" ref="H372:V372" si="169">H373</f>
        <v>0</v>
      </c>
      <c r="I372" s="4175">
        <f t="shared" si="169"/>
        <v>0</v>
      </c>
      <c r="J372" s="4175">
        <f t="shared" si="169"/>
        <v>328156.66700000002</v>
      </c>
      <c r="K372" s="4175">
        <f t="shared" si="169"/>
        <v>299855.13700000005</v>
      </c>
      <c r="L372" s="4175">
        <f t="shared" si="169"/>
        <v>0</v>
      </c>
      <c r="M372" s="4175">
        <f t="shared" si="169"/>
        <v>0</v>
      </c>
      <c r="N372" s="4176">
        <f t="shared" si="169"/>
        <v>299855.13700000005</v>
      </c>
      <c r="O372" s="4175">
        <f t="shared" si="169"/>
        <v>289057</v>
      </c>
      <c r="P372" s="4175">
        <f t="shared" si="169"/>
        <v>0</v>
      </c>
      <c r="Q372" s="4175">
        <f t="shared" si="169"/>
        <v>0</v>
      </c>
      <c r="R372" s="4175">
        <f t="shared" si="169"/>
        <v>289057</v>
      </c>
      <c r="S372" s="4176">
        <f t="shared" si="169"/>
        <v>13319</v>
      </c>
      <c r="T372" s="4175">
        <f t="shared" si="169"/>
        <v>0</v>
      </c>
      <c r="U372" s="4175">
        <f t="shared" si="169"/>
        <v>0</v>
      </c>
      <c r="V372" s="4175">
        <f t="shared" si="169"/>
        <v>13319</v>
      </c>
    </row>
    <row r="373" spans="1:22" s="4015" customFormat="1" ht="39.75" customHeight="1">
      <c r="A373" s="4000">
        <v>1</v>
      </c>
      <c r="B373" s="4047" t="s">
        <v>3272</v>
      </c>
      <c r="C373" s="4060" t="s">
        <v>3273</v>
      </c>
      <c r="D373" s="4060" t="s">
        <v>3274</v>
      </c>
      <c r="E373" s="4115" t="s">
        <v>2920</v>
      </c>
      <c r="F373" s="4060" t="s">
        <v>3275</v>
      </c>
      <c r="G373" s="4177">
        <v>328156.66700000002</v>
      </c>
      <c r="H373" s="4177"/>
      <c r="I373" s="4177"/>
      <c r="J373" s="4177">
        <v>328156.66700000002</v>
      </c>
      <c r="K373" s="4177">
        <v>299855.13700000005</v>
      </c>
      <c r="L373" s="4177"/>
      <c r="M373" s="4177"/>
      <c r="N373" s="4178">
        <v>299855.13700000005</v>
      </c>
      <c r="O373" s="4177">
        <v>289057</v>
      </c>
      <c r="P373" s="4177"/>
      <c r="Q373" s="4177"/>
      <c r="R373" s="4177">
        <v>289057</v>
      </c>
      <c r="S373" s="4178">
        <v>13319</v>
      </c>
      <c r="T373" s="4177"/>
      <c r="U373" s="4177"/>
      <c r="V373" s="4177">
        <v>13319</v>
      </c>
    </row>
    <row r="374" spans="1:22" s="4013" customFormat="1" ht="31.2">
      <c r="A374" s="4114" t="s">
        <v>35</v>
      </c>
      <c r="B374" s="4132" t="s">
        <v>2871</v>
      </c>
      <c r="C374" s="4174"/>
      <c r="D374" s="4174"/>
      <c r="E374" s="4174"/>
      <c r="F374" s="4174"/>
      <c r="G374" s="4175">
        <f t="shared" ref="G374:V374" si="170">G375+G376+G377+G378+G379+G380</f>
        <v>5454085.9880000008</v>
      </c>
      <c r="H374" s="4175">
        <f t="shared" si="170"/>
        <v>0</v>
      </c>
      <c r="I374" s="4175">
        <f t="shared" si="170"/>
        <v>4964200</v>
      </c>
      <c r="J374" s="4175">
        <f t="shared" si="170"/>
        <v>489885.98800000001</v>
      </c>
      <c r="K374" s="4175">
        <f t="shared" si="170"/>
        <v>1518429.6251436998</v>
      </c>
      <c r="L374" s="4175">
        <f t="shared" si="170"/>
        <v>0</v>
      </c>
      <c r="M374" s="4175">
        <f t="shared" si="170"/>
        <v>1502581.3211436998</v>
      </c>
      <c r="N374" s="4176">
        <f t="shared" si="170"/>
        <v>15848.304</v>
      </c>
      <c r="O374" s="4175">
        <f t="shared" si="170"/>
        <v>1618044</v>
      </c>
      <c r="P374" s="4175">
        <f t="shared" si="170"/>
        <v>0</v>
      </c>
      <c r="Q374" s="4175">
        <f t="shared" si="170"/>
        <v>1587824</v>
      </c>
      <c r="R374" s="4175">
        <f t="shared" si="170"/>
        <v>30220</v>
      </c>
      <c r="S374" s="4176">
        <f t="shared" si="170"/>
        <v>1354900</v>
      </c>
      <c r="T374" s="4175">
        <f t="shared" si="170"/>
        <v>0</v>
      </c>
      <c r="U374" s="4175">
        <f t="shared" si="170"/>
        <v>1230392</v>
      </c>
      <c r="V374" s="4175">
        <f t="shared" si="170"/>
        <v>124508</v>
      </c>
    </row>
    <row r="375" spans="1:22" s="4015" customFormat="1" ht="62.4">
      <c r="A375" s="4000">
        <v>1</v>
      </c>
      <c r="B375" s="4047" t="s">
        <v>3276</v>
      </c>
      <c r="C375" s="4060" t="s">
        <v>3105</v>
      </c>
      <c r="D375" s="4060" t="s">
        <v>3277</v>
      </c>
      <c r="E375" s="4060" t="s">
        <v>3278</v>
      </c>
      <c r="F375" s="4060" t="s">
        <v>3279</v>
      </c>
      <c r="G375" s="4177">
        <v>3640000</v>
      </c>
      <c r="H375" s="4177"/>
      <c r="I375" s="4177">
        <v>3640000</v>
      </c>
      <c r="J375" s="4177"/>
      <c r="K375" s="4177">
        <v>825622.02300000004</v>
      </c>
      <c r="L375" s="4177"/>
      <c r="M375" s="4177">
        <v>825622.02300000004</v>
      </c>
      <c r="N375" s="4178"/>
      <c r="O375" s="4177">
        <v>890755</v>
      </c>
      <c r="P375" s="4177"/>
      <c r="Q375" s="4177">
        <v>890755</v>
      </c>
      <c r="R375" s="4177"/>
      <c r="S375" s="4178">
        <v>882000</v>
      </c>
      <c r="T375" s="4177"/>
      <c r="U375" s="4177">
        <v>882000</v>
      </c>
      <c r="V375" s="4177"/>
    </row>
    <row r="376" spans="1:22" s="4015" customFormat="1" ht="46.5" customHeight="1">
      <c r="A376" s="4000">
        <v>2</v>
      </c>
      <c r="B376" s="4047" t="s">
        <v>3280</v>
      </c>
      <c r="C376" s="4060" t="s">
        <v>3281</v>
      </c>
      <c r="D376" s="4060" t="s">
        <v>3282</v>
      </c>
      <c r="E376" s="4060" t="s">
        <v>2887</v>
      </c>
      <c r="F376" s="4060" t="s">
        <v>3283</v>
      </c>
      <c r="G376" s="4177">
        <v>991810.06900000002</v>
      </c>
      <c r="H376" s="4177"/>
      <c r="I376" s="4177">
        <v>880000</v>
      </c>
      <c r="J376" s="4177">
        <v>111810.06900000002</v>
      </c>
      <c r="K376" s="4177">
        <v>430396.98800000001</v>
      </c>
      <c r="L376" s="4177"/>
      <c r="M376" s="4177">
        <v>426686.98800000001</v>
      </c>
      <c r="N376" s="4178">
        <v>3710</v>
      </c>
      <c r="O376" s="4177">
        <v>451779</v>
      </c>
      <c r="P376" s="4177"/>
      <c r="Q376" s="4177">
        <v>448069</v>
      </c>
      <c r="R376" s="4177">
        <v>3710</v>
      </c>
      <c r="S376" s="4178">
        <v>230000</v>
      </c>
      <c r="T376" s="4177"/>
      <c r="U376" s="4177">
        <v>230000</v>
      </c>
      <c r="V376" s="4177"/>
    </row>
    <row r="377" spans="1:22" s="4015" customFormat="1" ht="46.5" customHeight="1">
      <c r="A377" s="4000">
        <v>3</v>
      </c>
      <c r="B377" s="4047" t="s">
        <v>3284</v>
      </c>
      <c r="C377" s="4060" t="s">
        <v>3285</v>
      </c>
      <c r="D377" s="4060" t="s">
        <v>3286</v>
      </c>
      <c r="E377" s="4060" t="s">
        <v>2892</v>
      </c>
      <c r="F377" s="4060" t="s">
        <v>3287</v>
      </c>
      <c r="G377" s="4177">
        <v>341610</v>
      </c>
      <c r="H377" s="4177"/>
      <c r="I377" s="4177">
        <v>294200</v>
      </c>
      <c r="J377" s="4177">
        <v>47410</v>
      </c>
      <c r="K377" s="4177">
        <v>170579.94700000001</v>
      </c>
      <c r="L377" s="4177"/>
      <c r="M377" s="4177">
        <v>166369.94700000001</v>
      </c>
      <c r="N377" s="4178">
        <v>4210</v>
      </c>
      <c r="O377" s="4177">
        <v>181210</v>
      </c>
      <c r="P377" s="4177"/>
      <c r="Q377" s="4177">
        <v>177000</v>
      </c>
      <c r="R377" s="4177">
        <v>4210</v>
      </c>
      <c r="S377" s="4178">
        <v>64800</v>
      </c>
      <c r="T377" s="4177">
        <v>0</v>
      </c>
      <c r="U377" s="4177">
        <v>52392</v>
      </c>
      <c r="V377" s="4177">
        <v>12408</v>
      </c>
    </row>
    <row r="378" spans="1:22" s="4015" customFormat="1" ht="62.4">
      <c r="A378" s="4000">
        <v>4</v>
      </c>
      <c r="B378" s="4047" t="s">
        <v>3288</v>
      </c>
      <c r="C378" s="4060" t="s">
        <v>2885</v>
      </c>
      <c r="D378" s="4060" t="s">
        <v>3289</v>
      </c>
      <c r="E378" s="4060" t="s">
        <v>2892</v>
      </c>
      <c r="F378" s="4060" t="s">
        <v>3290</v>
      </c>
      <c r="G378" s="4177">
        <v>165402.51300000001</v>
      </c>
      <c r="H378" s="4177"/>
      <c r="I378" s="4177">
        <v>150000</v>
      </c>
      <c r="J378" s="4177">
        <v>15402.513000000006</v>
      </c>
      <c r="K378" s="4177">
        <v>83902.3631437</v>
      </c>
      <c r="L378" s="4177"/>
      <c r="M378" s="4177">
        <v>83902.3631437</v>
      </c>
      <c r="N378" s="4178"/>
      <c r="O378" s="4177">
        <v>72000</v>
      </c>
      <c r="P378" s="4177"/>
      <c r="Q378" s="4177">
        <v>72000</v>
      </c>
      <c r="R378" s="4177"/>
      <c r="S378" s="4178">
        <v>66000</v>
      </c>
      <c r="T378" s="4177"/>
      <c r="U378" s="4177">
        <v>66000</v>
      </c>
      <c r="V378" s="4177"/>
    </row>
    <row r="379" spans="1:22" s="4015" customFormat="1" ht="62.4">
      <c r="A379" s="4000">
        <v>5</v>
      </c>
      <c r="B379" s="4047" t="s">
        <v>3291</v>
      </c>
      <c r="C379" s="4060" t="s">
        <v>3031</v>
      </c>
      <c r="D379" s="4060" t="s">
        <v>3292</v>
      </c>
      <c r="E379" s="4060" t="s">
        <v>3058</v>
      </c>
      <c r="F379" s="4060" t="s">
        <v>3293</v>
      </c>
      <c r="G379" s="4177">
        <v>199552.42600000001</v>
      </c>
      <c r="H379" s="4177"/>
      <c r="I379" s="4177"/>
      <c r="J379" s="4177">
        <v>199552.42600000001</v>
      </c>
      <c r="K379" s="4177">
        <v>4763.1000000000004</v>
      </c>
      <c r="L379" s="4177"/>
      <c r="M379" s="4177"/>
      <c r="N379" s="4178">
        <v>4763.1000000000004</v>
      </c>
      <c r="O379" s="4177">
        <v>4600</v>
      </c>
      <c r="P379" s="4177"/>
      <c r="Q379" s="4177"/>
      <c r="R379" s="4177">
        <v>4600</v>
      </c>
      <c r="S379" s="4178">
        <v>40000</v>
      </c>
      <c r="T379" s="4177"/>
      <c r="U379" s="4177"/>
      <c r="V379" s="4177">
        <v>40000</v>
      </c>
    </row>
    <row r="380" spans="1:22" s="4015" customFormat="1" ht="51" customHeight="1">
      <c r="A380" s="4000">
        <v>6</v>
      </c>
      <c r="B380" s="4047" t="s">
        <v>3294</v>
      </c>
      <c r="C380" s="4060" t="s">
        <v>2885</v>
      </c>
      <c r="D380" s="4060" t="s">
        <v>3295</v>
      </c>
      <c r="E380" s="4060" t="s">
        <v>2892</v>
      </c>
      <c r="F380" s="4060" t="s">
        <v>3296</v>
      </c>
      <c r="G380" s="4177">
        <v>115710.98</v>
      </c>
      <c r="H380" s="4177"/>
      <c r="I380" s="4177"/>
      <c r="J380" s="4177">
        <v>115710.98</v>
      </c>
      <c r="K380" s="4177">
        <v>3165.2039999999993</v>
      </c>
      <c r="L380" s="4177"/>
      <c r="M380" s="4177"/>
      <c r="N380" s="4178">
        <v>3165.2039999999993</v>
      </c>
      <c r="O380" s="4177">
        <v>17700</v>
      </c>
      <c r="P380" s="4177"/>
      <c r="Q380" s="4177"/>
      <c r="R380" s="4177">
        <v>17700</v>
      </c>
      <c r="S380" s="4178">
        <v>72100</v>
      </c>
      <c r="T380" s="4177"/>
      <c r="U380" s="4177"/>
      <c r="V380" s="4177">
        <v>72100</v>
      </c>
    </row>
    <row r="381" spans="1:22" s="1577" customFormat="1">
      <c r="A381" s="4022" t="s">
        <v>49</v>
      </c>
      <c r="B381" s="4023" t="s">
        <v>2846</v>
      </c>
      <c r="C381" s="4048"/>
      <c r="D381" s="4048"/>
      <c r="E381" s="4048"/>
      <c r="F381" s="4048"/>
      <c r="G381" s="4040">
        <f t="shared" ref="G381:V382" si="171">G382</f>
        <v>102400.7</v>
      </c>
      <c r="H381" s="4040">
        <f t="shared" si="171"/>
        <v>0</v>
      </c>
      <c r="I381" s="4040">
        <f t="shared" si="171"/>
        <v>0</v>
      </c>
      <c r="J381" s="4040">
        <f t="shared" si="171"/>
        <v>102400.7</v>
      </c>
      <c r="K381" s="4040">
        <f t="shared" si="171"/>
        <v>13500</v>
      </c>
      <c r="L381" s="4040">
        <f t="shared" si="171"/>
        <v>0</v>
      </c>
      <c r="M381" s="4040">
        <f t="shared" si="171"/>
        <v>0</v>
      </c>
      <c r="N381" s="4040">
        <f t="shared" si="171"/>
        <v>13500</v>
      </c>
      <c r="O381" s="4040">
        <f t="shared" si="171"/>
        <v>13500</v>
      </c>
      <c r="P381" s="4040">
        <f t="shared" si="171"/>
        <v>0</v>
      </c>
      <c r="Q381" s="4040">
        <f t="shared" si="171"/>
        <v>0</v>
      </c>
      <c r="R381" s="4040">
        <f t="shared" si="171"/>
        <v>13500</v>
      </c>
      <c r="S381" s="4040">
        <f t="shared" si="171"/>
        <v>22620</v>
      </c>
      <c r="T381" s="4040">
        <f t="shared" si="171"/>
        <v>0</v>
      </c>
      <c r="U381" s="4040">
        <f t="shared" si="171"/>
        <v>0</v>
      </c>
      <c r="V381" s="4040">
        <f>V382</f>
        <v>22620</v>
      </c>
    </row>
    <row r="382" spans="1:22" s="248" customFormat="1">
      <c r="A382" s="4022">
        <v>1</v>
      </c>
      <c r="B382" s="4023" t="s">
        <v>3122</v>
      </c>
      <c r="C382" s="4022"/>
      <c r="D382" s="4022"/>
      <c r="E382" s="4022"/>
      <c r="F382" s="4022"/>
      <c r="G382" s="4040">
        <f t="shared" si="171"/>
        <v>102400.7</v>
      </c>
      <c r="H382" s="4040">
        <f t="shared" si="171"/>
        <v>0</v>
      </c>
      <c r="I382" s="4040">
        <f t="shared" si="171"/>
        <v>0</v>
      </c>
      <c r="J382" s="4040">
        <f t="shared" si="171"/>
        <v>102400.7</v>
      </c>
      <c r="K382" s="4040">
        <f t="shared" si="171"/>
        <v>13500</v>
      </c>
      <c r="L382" s="4040">
        <f t="shared" si="171"/>
        <v>0</v>
      </c>
      <c r="M382" s="4040">
        <f t="shared" si="171"/>
        <v>0</v>
      </c>
      <c r="N382" s="4040">
        <f t="shared" si="171"/>
        <v>13500</v>
      </c>
      <c r="O382" s="4040">
        <f t="shared" si="171"/>
        <v>13500</v>
      </c>
      <c r="P382" s="4040">
        <f t="shared" si="171"/>
        <v>0</v>
      </c>
      <c r="Q382" s="4040">
        <f t="shared" si="171"/>
        <v>0</v>
      </c>
      <c r="R382" s="4040">
        <f t="shared" si="171"/>
        <v>13500</v>
      </c>
      <c r="S382" s="4040">
        <f t="shared" si="171"/>
        <v>22620</v>
      </c>
      <c r="T382" s="4040">
        <f t="shared" si="171"/>
        <v>0</v>
      </c>
      <c r="U382" s="4040">
        <f t="shared" si="171"/>
        <v>0</v>
      </c>
      <c r="V382" s="4040">
        <f t="shared" si="171"/>
        <v>22620</v>
      </c>
    </row>
    <row r="383" spans="1:22" ht="31.2">
      <c r="A383" s="4022" t="s">
        <v>34</v>
      </c>
      <c r="B383" s="4041" t="s">
        <v>2871</v>
      </c>
      <c r="C383" s="4022"/>
      <c r="D383" s="4022"/>
      <c r="E383" s="4022"/>
      <c r="F383" s="4022"/>
      <c r="G383" s="4042">
        <f t="shared" ref="G383:U383" si="172">SUM(G384:G386)</f>
        <v>102400.7</v>
      </c>
      <c r="H383" s="4042">
        <f t="shared" si="172"/>
        <v>0</v>
      </c>
      <c r="I383" s="4042">
        <f t="shared" si="172"/>
        <v>0</v>
      </c>
      <c r="J383" s="4042">
        <f t="shared" si="172"/>
        <v>102400.7</v>
      </c>
      <c r="K383" s="4042">
        <f t="shared" si="172"/>
        <v>13500</v>
      </c>
      <c r="L383" s="4042">
        <f t="shared" si="172"/>
        <v>0</v>
      </c>
      <c r="M383" s="4042">
        <f t="shared" si="172"/>
        <v>0</v>
      </c>
      <c r="N383" s="4042">
        <f t="shared" si="172"/>
        <v>13500</v>
      </c>
      <c r="O383" s="4042">
        <f t="shared" si="172"/>
        <v>13500</v>
      </c>
      <c r="P383" s="4042">
        <f t="shared" si="172"/>
        <v>0</v>
      </c>
      <c r="Q383" s="4042">
        <f t="shared" si="172"/>
        <v>0</v>
      </c>
      <c r="R383" s="4042">
        <f t="shared" si="172"/>
        <v>13500</v>
      </c>
      <c r="S383" s="4042">
        <f t="shared" si="172"/>
        <v>22620</v>
      </c>
      <c r="T383" s="4042">
        <f t="shared" si="172"/>
        <v>0</v>
      </c>
      <c r="U383" s="4042">
        <f t="shared" si="172"/>
        <v>0</v>
      </c>
      <c r="V383" s="4042">
        <f>SUM(V384:V386)</f>
        <v>22620</v>
      </c>
    </row>
    <row r="384" spans="1:22" s="2137" customFormat="1" ht="42" customHeight="1">
      <c r="A384" s="4054">
        <v>1</v>
      </c>
      <c r="B384" s="4053" t="s">
        <v>3297</v>
      </c>
      <c r="C384" s="4056" t="s">
        <v>3298</v>
      </c>
      <c r="D384" s="4000" t="s">
        <v>3299</v>
      </c>
      <c r="E384" s="4054" t="s">
        <v>2915</v>
      </c>
      <c r="F384" s="4061" t="s">
        <v>3300</v>
      </c>
      <c r="G384" s="4003">
        <v>20690</v>
      </c>
      <c r="H384" s="4063"/>
      <c r="I384" s="4063"/>
      <c r="J384" s="4003">
        <v>20690</v>
      </c>
      <c r="K384" s="4136">
        <v>13500</v>
      </c>
      <c r="L384" s="4063"/>
      <c r="M384" s="4063"/>
      <c r="N384" s="4136">
        <v>13500</v>
      </c>
      <c r="O384" s="4136">
        <v>13500</v>
      </c>
      <c r="P384" s="4063"/>
      <c r="Q384" s="4063"/>
      <c r="R384" s="4136">
        <v>13500</v>
      </c>
      <c r="S384" s="4003">
        <v>3500</v>
      </c>
      <c r="T384" s="4063"/>
      <c r="U384" s="4063"/>
      <c r="V384" s="4003">
        <v>3500</v>
      </c>
    </row>
    <row r="385" spans="1:22" s="2137" customFormat="1" ht="42" customHeight="1">
      <c r="A385" s="4054">
        <v>2</v>
      </c>
      <c r="B385" s="4053" t="s">
        <v>3301</v>
      </c>
      <c r="C385" s="4056" t="s">
        <v>3298</v>
      </c>
      <c r="D385" s="4135" t="s">
        <v>3302</v>
      </c>
      <c r="E385" s="4054" t="s">
        <v>2920</v>
      </c>
      <c r="F385" s="4061" t="s">
        <v>3303</v>
      </c>
      <c r="G385" s="4003">
        <v>58831</v>
      </c>
      <c r="H385" s="4063"/>
      <c r="I385" s="4063"/>
      <c r="J385" s="4003">
        <v>58831</v>
      </c>
      <c r="K385" s="4136">
        <v>0</v>
      </c>
      <c r="L385" s="4063"/>
      <c r="M385" s="4063"/>
      <c r="N385" s="4136">
        <v>0</v>
      </c>
      <c r="O385" s="4136">
        <v>0</v>
      </c>
      <c r="P385" s="4063"/>
      <c r="Q385" s="4063"/>
      <c r="R385" s="4136">
        <v>0</v>
      </c>
      <c r="S385" s="4003">
        <v>10300</v>
      </c>
      <c r="T385" s="4063"/>
      <c r="U385" s="4063"/>
      <c r="V385" s="4003">
        <v>10300</v>
      </c>
    </row>
    <row r="386" spans="1:22" s="2137" customFormat="1" ht="32.25" customHeight="1">
      <c r="A386" s="4054">
        <v>3</v>
      </c>
      <c r="B386" s="4053" t="s">
        <v>3304</v>
      </c>
      <c r="C386" s="4056" t="s">
        <v>2929</v>
      </c>
      <c r="D386" s="4000" t="s">
        <v>3305</v>
      </c>
      <c r="E386" s="4054" t="s">
        <v>3092</v>
      </c>
      <c r="F386" s="4061" t="s">
        <v>3306</v>
      </c>
      <c r="G386" s="4003">
        <v>22879.7</v>
      </c>
      <c r="H386" s="4063"/>
      <c r="I386" s="4063"/>
      <c r="J386" s="4003">
        <v>22879.7</v>
      </c>
      <c r="K386" s="4136">
        <v>0</v>
      </c>
      <c r="L386" s="4063"/>
      <c r="M386" s="4063"/>
      <c r="N386" s="4136">
        <v>0</v>
      </c>
      <c r="O386" s="4136">
        <v>0</v>
      </c>
      <c r="P386" s="4063"/>
      <c r="Q386" s="4063"/>
      <c r="R386" s="4136">
        <v>0</v>
      </c>
      <c r="S386" s="4003">
        <v>8820</v>
      </c>
      <c r="T386" s="4063"/>
      <c r="U386" s="4063"/>
      <c r="V386" s="4003">
        <v>8820</v>
      </c>
    </row>
    <row r="387" spans="1:22" s="1577" customFormat="1">
      <c r="A387" s="4022" t="s">
        <v>50</v>
      </c>
      <c r="B387" s="4023" t="s">
        <v>2848</v>
      </c>
      <c r="C387" s="4048"/>
      <c r="D387" s="4048"/>
      <c r="E387" s="4048"/>
      <c r="F387" s="4048"/>
      <c r="G387" s="4040">
        <f t="shared" ref="G387:V388" si="173">G388</f>
        <v>133466.37299999999</v>
      </c>
      <c r="H387" s="4040">
        <f t="shared" si="173"/>
        <v>0</v>
      </c>
      <c r="I387" s="4040">
        <f t="shared" si="173"/>
        <v>0</v>
      </c>
      <c r="J387" s="4040">
        <f t="shared" si="173"/>
        <v>133466.37299999999</v>
      </c>
      <c r="K387" s="4040">
        <f t="shared" si="173"/>
        <v>22507.739999999998</v>
      </c>
      <c r="L387" s="4040">
        <f t="shared" si="173"/>
        <v>0</v>
      </c>
      <c r="M387" s="4040">
        <f t="shared" si="173"/>
        <v>0</v>
      </c>
      <c r="N387" s="4040">
        <f t="shared" si="173"/>
        <v>22507.739999999998</v>
      </c>
      <c r="O387" s="4040">
        <f t="shared" si="173"/>
        <v>47630</v>
      </c>
      <c r="P387" s="4040">
        <f t="shared" si="173"/>
        <v>0</v>
      </c>
      <c r="Q387" s="4040">
        <f t="shared" si="173"/>
        <v>0</v>
      </c>
      <c r="R387" s="4040">
        <f t="shared" si="173"/>
        <v>47630</v>
      </c>
      <c r="S387" s="4040">
        <f t="shared" si="173"/>
        <v>9370</v>
      </c>
      <c r="T387" s="4040">
        <f t="shared" si="173"/>
        <v>0</v>
      </c>
      <c r="U387" s="4040">
        <f t="shared" si="173"/>
        <v>0</v>
      </c>
      <c r="V387" s="4040">
        <f>V388</f>
        <v>9370</v>
      </c>
    </row>
    <row r="388" spans="1:22" s="248" customFormat="1">
      <c r="A388" s="4022">
        <v>1</v>
      </c>
      <c r="B388" s="4023" t="s">
        <v>3122</v>
      </c>
      <c r="C388" s="4022"/>
      <c r="D388" s="4022"/>
      <c r="E388" s="4022"/>
      <c r="F388" s="4022"/>
      <c r="G388" s="4040">
        <f t="shared" si="173"/>
        <v>133466.37299999999</v>
      </c>
      <c r="H388" s="4040">
        <f t="shared" si="173"/>
        <v>0</v>
      </c>
      <c r="I388" s="4040">
        <f t="shared" si="173"/>
        <v>0</v>
      </c>
      <c r="J388" s="4040">
        <f t="shared" si="173"/>
        <v>133466.37299999999</v>
      </c>
      <c r="K388" s="4040">
        <f t="shared" si="173"/>
        <v>22507.739999999998</v>
      </c>
      <c r="L388" s="4040">
        <f t="shared" si="173"/>
        <v>0</v>
      </c>
      <c r="M388" s="4040">
        <f t="shared" si="173"/>
        <v>0</v>
      </c>
      <c r="N388" s="4040">
        <f t="shared" si="173"/>
        <v>22507.739999999998</v>
      </c>
      <c r="O388" s="4040">
        <f t="shared" si="173"/>
        <v>47630</v>
      </c>
      <c r="P388" s="4040">
        <f t="shared" si="173"/>
        <v>0</v>
      </c>
      <c r="Q388" s="4040">
        <f t="shared" si="173"/>
        <v>0</v>
      </c>
      <c r="R388" s="4040">
        <f t="shared" si="173"/>
        <v>47630</v>
      </c>
      <c r="S388" s="4040">
        <f t="shared" si="173"/>
        <v>9370</v>
      </c>
      <c r="T388" s="4040">
        <f t="shared" si="173"/>
        <v>0</v>
      </c>
      <c r="U388" s="4040">
        <f t="shared" si="173"/>
        <v>0</v>
      </c>
      <c r="V388" s="4040">
        <f t="shared" si="173"/>
        <v>9370</v>
      </c>
    </row>
    <row r="389" spans="1:22" ht="31.2">
      <c r="A389" s="4022" t="s">
        <v>34</v>
      </c>
      <c r="B389" s="4041" t="s">
        <v>2871</v>
      </c>
      <c r="C389" s="4022"/>
      <c r="D389" s="4022"/>
      <c r="E389" s="4022"/>
      <c r="F389" s="4022"/>
      <c r="G389" s="4042">
        <f>SUM(G390:G391)</f>
        <v>133466.37299999999</v>
      </c>
      <c r="H389" s="4042">
        <f t="shared" ref="H389:V389" si="174">SUM(H390:H391)</f>
        <v>0</v>
      </c>
      <c r="I389" s="4042">
        <f t="shared" si="174"/>
        <v>0</v>
      </c>
      <c r="J389" s="4042">
        <f t="shared" si="174"/>
        <v>133466.37299999999</v>
      </c>
      <c r="K389" s="4042">
        <f t="shared" si="174"/>
        <v>22507.739999999998</v>
      </c>
      <c r="L389" s="4042">
        <f t="shared" si="174"/>
        <v>0</v>
      </c>
      <c r="M389" s="4042">
        <f t="shared" si="174"/>
        <v>0</v>
      </c>
      <c r="N389" s="4042">
        <f t="shared" si="174"/>
        <v>22507.739999999998</v>
      </c>
      <c r="O389" s="4042">
        <f t="shared" si="174"/>
        <v>47630</v>
      </c>
      <c r="P389" s="4042">
        <f t="shared" si="174"/>
        <v>0</v>
      </c>
      <c r="Q389" s="4042">
        <f t="shared" si="174"/>
        <v>0</v>
      </c>
      <c r="R389" s="4042">
        <f t="shared" si="174"/>
        <v>47630</v>
      </c>
      <c r="S389" s="4042">
        <f t="shared" si="174"/>
        <v>9370</v>
      </c>
      <c r="T389" s="4042">
        <f t="shared" si="174"/>
        <v>0</v>
      </c>
      <c r="U389" s="4042">
        <f t="shared" si="174"/>
        <v>0</v>
      </c>
      <c r="V389" s="4042">
        <f t="shared" si="174"/>
        <v>9370</v>
      </c>
    </row>
    <row r="390" spans="1:22" s="4010" customFormat="1" ht="26.25" customHeight="1">
      <c r="A390" s="4049">
        <v>1</v>
      </c>
      <c r="B390" s="4066" t="s">
        <v>3307</v>
      </c>
      <c r="C390" s="4179" t="s">
        <v>2970</v>
      </c>
      <c r="D390" s="4000" t="s">
        <v>3308</v>
      </c>
      <c r="E390" s="4068" t="s">
        <v>3309</v>
      </c>
      <c r="F390" s="4054" t="s">
        <v>3310</v>
      </c>
      <c r="G390" s="4083">
        <v>53942.923999999999</v>
      </c>
      <c r="H390" s="4083"/>
      <c r="I390" s="4083"/>
      <c r="J390" s="4083">
        <v>53942.923999999999</v>
      </c>
      <c r="K390" s="4083">
        <f>L390+M390+N390</f>
        <v>16682.337</v>
      </c>
      <c r="L390" s="4083"/>
      <c r="M390" s="4083"/>
      <c r="N390" s="4003">
        <v>16682.337</v>
      </c>
      <c r="O390" s="4083">
        <f>P390+Q390+R390</f>
        <v>23000</v>
      </c>
      <c r="P390" s="4083"/>
      <c r="Q390" s="4083"/>
      <c r="R390" s="4083">
        <v>23000</v>
      </c>
      <c r="S390" s="4003">
        <f>T390+U390+V390</f>
        <v>7000</v>
      </c>
      <c r="T390" s="4083"/>
      <c r="U390" s="4083"/>
      <c r="V390" s="4083">
        <v>7000</v>
      </c>
    </row>
    <row r="391" spans="1:22" s="4010" customFormat="1" ht="26.25" customHeight="1">
      <c r="A391" s="4049">
        <v>2</v>
      </c>
      <c r="B391" s="4180" t="s">
        <v>3311</v>
      </c>
      <c r="C391" s="4179" t="s">
        <v>3312</v>
      </c>
      <c r="D391" s="4000" t="s">
        <v>3308</v>
      </c>
      <c r="E391" s="4068" t="s">
        <v>3155</v>
      </c>
      <c r="F391" s="4054" t="s">
        <v>3313</v>
      </c>
      <c r="G391" s="4083">
        <v>79523.448999999993</v>
      </c>
      <c r="H391" s="4083"/>
      <c r="I391" s="4083"/>
      <c r="J391" s="4083">
        <v>79523.448999999993</v>
      </c>
      <c r="K391" s="4083">
        <f>L391+M391+N391</f>
        <v>5825.4030000000002</v>
      </c>
      <c r="L391" s="4083"/>
      <c r="M391" s="4083"/>
      <c r="N391" s="4003">
        <v>5825.4030000000002</v>
      </c>
      <c r="O391" s="4083">
        <f>P391+Q391+R391</f>
        <v>24630</v>
      </c>
      <c r="P391" s="4083"/>
      <c r="Q391" s="4083"/>
      <c r="R391" s="4083">
        <v>24630</v>
      </c>
      <c r="S391" s="4003">
        <f>T391+U391+V391</f>
        <v>2370</v>
      </c>
      <c r="T391" s="4083"/>
      <c r="U391" s="4083"/>
      <c r="V391" s="4083">
        <v>2370</v>
      </c>
    </row>
    <row r="392" spans="1:22" s="1577" customFormat="1">
      <c r="A392" s="4022" t="s">
        <v>72</v>
      </c>
      <c r="B392" s="4023" t="s">
        <v>2851</v>
      </c>
      <c r="C392" s="4048"/>
      <c r="D392" s="4048"/>
      <c r="E392" s="4048"/>
      <c r="F392" s="4048"/>
      <c r="G392" s="4040">
        <f t="shared" ref="G392:V393" si="175">G393</f>
        <v>173383.12700000001</v>
      </c>
      <c r="H392" s="4040">
        <f t="shared" si="175"/>
        <v>0</v>
      </c>
      <c r="I392" s="4040">
        <f t="shared" si="175"/>
        <v>0</v>
      </c>
      <c r="J392" s="4040">
        <f t="shared" si="175"/>
        <v>173383.12700000001</v>
      </c>
      <c r="K392" s="4040">
        <f t="shared" si="175"/>
        <v>49786</v>
      </c>
      <c r="L392" s="4040">
        <f t="shared" si="175"/>
        <v>0</v>
      </c>
      <c r="M392" s="4040">
        <f t="shared" si="175"/>
        <v>0</v>
      </c>
      <c r="N392" s="4040">
        <f t="shared" si="175"/>
        <v>49786</v>
      </c>
      <c r="O392" s="4040">
        <f t="shared" si="175"/>
        <v>52936</v>
      </c>
      <c r="P392" s="4040">
        <f t="shared" si="175"/>
        <v>0</v>
      </c>
      <c r="Q392" s="4040">
        <f t="shared" si="175"/>
        <v>0</v>
      </c>
      <c r="R392" s="4040">
        <f t="shared" si="175"/>
        <v>52936</v>
      </c>
      <c r="S392" s="4040">
        <f t="shared" si="175"/>
        <v>37064</v>
      </c>
      <c r="T392" s="4040">
        <f t="shared" si="175"/>
        <v>0</v>
      </c>
      <c r="U392" s="4040">
        <f t="shared" si="175"/>
        <v>0</v>
      </c>
      <c r="V392" s="4040">
        <f>V393</f>
        <v>37064</v>
      </c>
    </row>
    <row r="393" spans="1:22" s="248" customFormat="1">
      <c r="A393" s="4022">
        <v>1</v>
      </c>
      <c r="B393" s="4023" t="s">
        <v>3122</v>
      </c>
      <c r="C393" s="4022"/>
      <c r="D393" s="4022"/>
      <c r="E393" s="4022"/>
      <c r="F393" s="4022"/>
      <c r="G393" s="4040">
        <f t="shared" si="175"/>
        <v>173383.12700000001</v>
      </c>
      <c r="H393" s="4040">
        <f t="shared" si="175"/>
        <v>0</v>
      </c>
      <c r="I393" s="4040">
        <f t="shared" si="175"/>
        <v>0</v>
      </c>
      <c r="J393" s="4040">
        <f t="shared" si="175"/>
        <v>173383.12700000001</v>
      </c>
      <c r="K393" s="4040">
        <f t="shared" si="175"/>
        <v>49786</v>
      </c>
      <c r="L393" s="4040">
        <f t="shared" si="175"/>
        <v>0</v>
      </c>
      <c r="M393" s="4040">
        <f t="shared" si="175"/>
        <v>0</v>
      </c>
      <c r="N393" s="4040">
        <f t="shared" si="175"/>
        <v>49786</v>
      </c>
      <c r="O393" s="4040">
        <f t="shared" si="175"/>
        <v>52936</v>
      </c>
      <c r="P393" s="4040">
        <f t="shared" si="175"/>
        <v>0</v>
      </c>
      <c r="Q393" s="4040">
        <f t="shared" si="175"/>
        <v>0</v>
      </c>
      <c r="R393" s="4040">
        <f t="shared" si="175"/>
        <v>52936</v>
      </c>
      <c r="S393" s="4040">
        <f t="shared" si="175"/>
        <v>37064</v>
      </c>
      <c r="T393" s="4040">
        <f t="shared" si="175"/>
        <v>0</v>
      </c>
      <c r="U393" s="4040">
        <f t="shared" si="175"/>
        <v>0</v>
      </c>
      <c r="V393" s="4040">
        <f t="shared" si="175"/>
        <v>37064</v>
      </c>
    </row>
    <row r="394" spans="1:22" ht="31.2">
      <c r="A394" s="4022" t="s">
        <v>34</v>
      </c>
      <c r="B394" s="4041" t="s">
        <v>2871</v>
      </c>
      <c r="C394" s="4022"/>
      <c r="D394" s="4022"/>
      <c r="E394" s="4022"/>
      <c r="F394" s="4022"/>
      <c r="G394" s="4042">
        <f>SUM(G395:G397)</f>
        <v>173383.12700000001</v>
      </c>
      <c r="H394" s="4042">
        <f t="shared" ref="H394:V394" si="176">SUM(H395:H397)</f>
        <v>0</v>
      </c>
      <c r="I394" s="4042">
        <f t="shared" si="176"/>
        <v>0</v>
      </c>
      <c r="J394" s="4042">
        <f t="shared" si="176"/>
        <v>173383.12700000001</v>
      </c>
      <c r="K394" s="4042">
        <f t="shared" si="176"/>
        <v>49786</v>
      </c>
      <c r="L394" s="4042">
        <f t="shared" si="176"/>
        <v>0</v>
      </c>
      <c r="M394" s="4042">
        <f t="shared" si="176"/>
        <v>0</v>
      </c>
      <c r="N394" s="4042">
        <f t="shared" si="176"/>
        <v>49786</v>
      </c>
      <c r="O394" s="4042">
        <f t="shared" si="176"/>
        <v>52936</v>
      </c>
      <c r="P394" s="4042">
        <f t="shared" si="176"/>
        <v>0</v>
      </c>
      <c r="Q394" s="4042">
        <f t="shared" si="176"/>
        <v>0</v>
      </c>
      <c r="R394" s="4042">
        <f t="shared" si="176"/>
        <v>52936</v>
      </c>
      <c r="S394" s="4042">
        <f t="shared" si="176"/>
        <v>37064</v>
      </c>
      <c r="T394" s="4042">
        <f t="shared" si="176"/>
        <v>0</v>
      </c>
      <c r="U394" s="4042">
        <f t="shared" si="176"/>
        <v>0</v>
      </c>
      <c r="V394" s="4042">
        <f t="shared" si="176"/>
        <v>37064</v>
      </c>
    </row>
    <row r="395" spans="1:22" s="4085" customFormat="1" ht="30" customHeight="1">
      <c r="A395" s="4000">
        <v>1</v>
      </c>
      <c r="B395" s="4079" t="s">
        <v>3321</v>
      </c>
      <c r="C395" s="4080" t="s">
        <v>3031</v>
      </c>
      <c r="D395" s="4080" t="s">
        <v>3322</v>
      </c>
      <c r="E395" s="4080" t="s">
        <v>2887</v>
      </c>
      <c r="F395" s="4080" t="s">
        <v>3323</v>
      </c>
      <c r="G395" s="4083">
        <v>23760.127</v>
      </c>
      <c r="H395" s="4084"/>
      <c r="I395" s="4084"/>
      <c r="J395" s="4083">
        <f t="shared" ref="J395:J397" si="177">G395</f>
        <v>23760.127</v>
      </c>
      <c r="K395" s="4083">
        <f t="shared" ref="K395:K397" si="178">SUM(L395:N395)</f>
        <v>10520</v>
      </c>
      <c r="L395" s="4084"/>
      <c r="M395" s="4084"/>
      <c r="N395" s="4003">
        <v>10520</v>
      </c>
      <c r="O395" s="4083">
        <f t="shared" ref="O395:O397" si="179">SUM(P395:R395)</f>
        <v>13670</v>
      </c>
      <c r="P395" s="4084"/>
      <c r="Q395" s="4084"/>
      <c r="R395" s="4083">
        <v>13670</v>
      </c>
      <c r="S395" s="4003">
        <f t="shared" ref="S395:S397" si="180">SUM(T395:V395)</f>
        <v>2000</v>
      </c>
      <c r="T395" s="4084"/>
      <c r="U395" s="4084"/>
      <c r="V395" s="4083">
        <v>2000</v>
      </c>
    </row>
    <row r="396" spans="1:22" s="4085" customFormat="1" ht="30" customHeight="1">
      <c r="A396" s="4000">
        <v>2</v>
      </c>
      <c r="B396" s="4079" t="s">
        <v>3324</v>
      </c>
      <c r="C396" s="4080" t="s">
        <v>3031</v>
      </c>
      <c r="D396" s="4080" t="s">
        <v>3322</v>
      </c>
      <c r="E396" s="4080" t="s">
        <v>2887</v>
      </c>
      <c r="F396" s="4080" t="s">
        <v>3325</v>
      </c>
      <c r="G396" s="4083">
        <v>14951</v>
      </c>
      <c r="H396" s="4084"/>
      <c r="I396" s="4084"/>
      <c r="J396" s="4083">
        <f t="shared" si="177"/>
        <v>14951</v>
      </c>
      <c r="K396" s="4083">
        <f t="shared" si="178"/>
        <v>8050</v>
      </c>
      <c r="L396" s="4084"/>
      <c r="M396" s="4084"/>
      <c r="N396" s="4003">
        <v>8050</v>
      </c>
      <c r="O396" s="4083">
        <f t="shared" si="179"/>
        <v>8050</v>
      </c>
      <c r="P396" s="4084"/>
      <c r="Q396" s="4084"/>
      <c r="R396" s="4083">
        <v>8050</v>
      </c>
      <c r="S396" s="4003">
        <f t="shared" si="180"/>
        <v>2700</v>
      </c>
      <c r="T396" s="4084"/>
      <c r="U396" s="4084"/>
      <c r="V396" s="4083">
        <v>2700</v>
      </c>
    </row>
    <row r="397" spans="1:22" s="4085" customFormat="1" ht="30" customHeight="1">
      <c r="A397" s="4000">
        <v>3</v>
      </c>
      <c r="B397" s="4079" t="s">
        <v>3326</v>
      </c>
      <c r="C397" s="4080" t="s">
        <v>3031</v>
      </c>
      <c r="D397" s="4080" t="s">
        <v>3327</v>
      </c>
      <c r="E397" s="4080" t="s">
        <v>2892</v>
      </c>
      <c r="F397" s="4080" t="s">
        <v>3328</v>
      </c>
      <c r="G397" s="4083">
        <v>134672</v>
      </c>
      <c r="H397" s="4084"/>
      <c r="I397" s="4084"/>
      <c r="J397" s="4083">
        <f t="shared" si="177"/>
        <v>134672</v>
      </c>
      <c r="K397" s="4083">
        <f t="shared" si="178"/>
        <v>31216</v>
      </c>
      <c r="L397" s="4084"/>
      <c r="M397" s="4084"/>
      <c r="N397" s="4003">
        <v>31216</v>
      </c>
      <c r="O397" s="4083">
        <f t="shared" si="179"/>
        <v>31216</v>
      </c>
      <c r="P397" s="4084"/>
      <c r="Q397" s="4084"/>
      <c r="R397" s="4083">
        <v>31216</v>
      </c>
      <c r="S397" s="4003">
        <f t="shared" si="180"/>
        <v>32364</v>
      </c>
      <c r="T397" s="4084"/>
      <c r="U397" s="4084"/>
      <c r="V397" s="4083">
        <v>32364</v>
      </c>
    </row>
    <row r="398" spans="1:22" s="1577" customFormat="1">
      <c r="A398" s="4022" t="s">
        <v>100</v>
      </c>
      <c r="B398" s="4023" t="s">
        <v>2852</v>
      </c>
      <c r="C398" s="4048"/>
      <c r="D398" s="4048"/>
      <c r="E398" s="4048"/>
      <c r="F398" s="4048"/>
      <c r="G398" s="4040">
        <f t="shared" ref="G398:V399" si="181">G399</f>
        <v>37074.635999999999</v>
      </c>
      <c r="H398" s="4040">
        <f t="shared" si="181"/>
        <v>0</v>
      </c>
      <c r="I398" s="4040">
        <f t="shared" si="181"/>
        <v>0</v>
      </c>
      <c r="J398" s="4040">
        <f t="shared" si="181"/>
        <v>31128</v>
      </c>
      <c r="K398" s="4040">
        <f t="shared" si="181"/>
        <v>3000</v>
      </c>
      <c r="L398" s="4040">
        <f t="shared" si="181"/>
        <v>0</v>
      </c>
      <c r="M398" s="4040">
        <f t="shared" si="181"/>
        <v>0</v>
      </c>
      <c r="N398" s="4040">
        <f t="shared" si="181"/>
        <v>3000</v>
      </c>
      <c r="O398" s="4040">
        <f t="shared" si="181"/>
        <v>3000</v>
      </c>
      <c r="P398" s="4040">
        <f t="shared" si="181"/>
        <v>0</v>
      </c>
      <c r="Q398" s="4040">
        <f t="shared" si="181"/>
        <v>0</v>
      </c>
      <c r="R398" s="4040">
        <f t="shared" si="181"/>
        <v>3000</v>
      </c>
      <c r="S398" s="4040">
        <f t="shared" si="181"/>
        <v>21245</v>
      </c>
      <c r="T398" s="4040">
        <f t="shared" si="181"/>
        <v>0</v>
      </c>
      <c r="U398" s="4040">
        <f t="shared" si="181"/>
        <v>0</v>
      </c>
      <c r="V398" s="4040">
        <f>V399</f>
        <v>21245</v>
      </c>
    </row>
    <row r="399" spans="1:22" s="248" customFormat="1">
      <c r="A399" s="4022">
        <v>1</v>
      </c>
      <c r="B399" s="4023" t="s">
        <v>3122</v>
      </c>
      <c r="C399" s="4022"/>
      <c r="D399" s="4022"/>
      <c r="E399" s="4022"/>
      <c r="F399" s="4022"/>
      <c r="G399" s="4040">
        <f t="shared" si="181"/>
        <v>37074.635999999999</v>
      </c>
      <c r="H399" s="4040">
        <f t="shared" si="181"/>
        <v>0</v>
      </c>
      <c r="I399" s="4040">
        <f t="shared" si="181"/>
        <v>0</v>
      </c>
      <c r="J399" s="4040">
        <f t="shared" si="181"/>
        <v>31128</v>
      </c>
      <c r="K399" s="4040">
        <f t="shared" si="181"/>
        <v>3000</v>
      </c>
      <c r="L399" s="4040">
        <f t="shared" si="181"/>
        <v>0</v>
      </c>
      <c r="M399" s="4040">
        <f t="shared" si="181"/>
        <v>0</v>
      </c>
      <c r="N399" s="4040">
        <f t="shared" si="181"/>
        <v>3000</v>
      </c>
      <c r="O399" s="4040">
        <f t="shared" si="181"/>
        <v>3000</v>
      </c>
      <c r="P399" s="4040">
        <f t="shared" si="181"/>
        <v>0</v>
      </c>
      <c r="Q399" s="4040">
        <f t="shared" si="181"/>
        <v>0</v>
      </c>
      <c r="R399" s="4040">
        <f t="shared" si="181"/>
        <v>3000</v>
      </c>
      <c r="S399" s="4040">
        <f t="shared" si="181"/>
        <v>21245</v>
      </c>
      <c r="T399" s="4040">
        <f t="shared" si="181"/>
        <v>0</v>
      </c>
      <c r="U399" s="4040">
        <f t="shared" si="181"/>
        <v>0</v>
      </c>
      <c r="V399" s="4040">
        <f t="shared" si="181"/>
        <v>21245</v>
      </c>
    </row>
    <row r="400" spans="1:22" ht="31.2">
      <c r="A400" s="4022" t="s">
        <v>34</v>
      </c>
      <c r="B400" s="4041" t="s">
        <v>2871</v>
      </c>
      <c r="C400" s="4022"/>
      <c r="D400" s="4022"/>
      <c r="E400" s="4022"/>
      <c r="F400" s="4022"/>
      <c r="G400" s="4042">
        <f>SUM(G401:G402)</f>
        <v>37074.635999999999</v>
      </c>
      <c r="H400" s="4042">
        <f t="shared" ref="H400:V400" si="182">SUM(H401:H402)</f>
        <v>0</v>
      </c>
      <c r="I400" s="4042">
        <f t="shared" si="182"/>
        <v>0</v>
      </c>
      <c r="J400" s="4042">
        <f t="shared" si="182"/>
        <v>31128</v>
      </c>
      <c r="K400" s="4042">
        <f t="shared" si="182"/>
        <v>3000</v>
      </c>
      <c r="L400" s="4042">
        <f t="shared" si="182"/>
        <v>0</v>
      </c>
      <c r="M400" s="4042">
        <f t="shared" si="182"/>
        <v>0</v>
      </c>
      <c r="N400" s="4042">
        <f t="shared" si="182"/>
        <v>3000</v>
      </c>
      <c r="O400" s="4042">
        <f t="shared" si="182"/>
        <v>3000</v>
      </c>
      <c r="P400" s="4042">
        <f t="shared" si="182"/>
        <v>0</v>
      </c>
      <c r="Q400" s="4042">
        <f t="shared" si="182"/>
        <v>0</v>
      </c>
      <c r="R400" s="4042">
        <f t="shared" si="182"/>
        <v>3000</v>
      </c>
      <c r="S400" s="4042">
        <f t="shared" si="182"/>
        <v>21245</v>
      </c>
      <c r="T400" s="4042">
        <f t="shared" si="182"/>
        <v>0</v>
      </c>
      <c r="U400" s="4042">
        <f t="shared" si="182"/>
        <v>0</v>
      </c>
      <c r="V400" s="4042">
        <f t="shared" si="182"/>
        <v>21245</v>
      </c>
    </row>
    <row r="401" spans="1:22" ht="36.75" customHeight="1">
      <c r="A401" s="4140">
        <v>1</v>
      </c>
      <c r="B401" s="4053" t="s">
        <v>3329</v>
      </c>
      <c r="C401" s="4128" t="s">
        <v>3330</v>
      </c>
      <c r="D401" s="4060" t="s">
        <v>3331</v>
      </c>
      <c r="E401" s="4128" t="s">
        <v>3092</v>
      </c>
      <c r="F401" s="4060" t="s">
        <v>3332</v>
      </c>
      <c r="G401" s="4131">
        <v>26922.523000000001</v>
      </c>
      <c r="H401" s="4131"/>
      <c r="I401" s="4131"/>
      <c r="J401" s="4131">
        <v>23128</v>
      </c>
      <c r="K401" s="4131">
        <f>SUM(L401:N401)</f>
        <v>3000</v>
      </c>
      <c r="L401" s="4131"/>
      <c r="M401" s="4131"/>
      <c r="N401" s="4005">
        <v>3000</v>
      </c>
      <c r="O401" s="4131">
        <f>SUM(P401:R401)</f>
        <v>3000</v>
      </c>
      <c r="P401" s="4131"/>
      <c r="Q401" s="4131"/>
      <c r="R401" s="4131">
        <v>3000</v>
      </c>
      <c r="S401" s="4005">
        <f>SUM(T401:V401)</f>
        <v>13245</v>
      </c>
      <c r="T401" s="4131"/>
      <c r="U401" s="4131"/>
      <c r="V401" s="4131">
        <v>13245</v>
      </c>
    </row>
    <row r="402" spans="1:22" ht="62.4">
      <c r="A402" s="4140">
        <v>2</v>
      </c>
      <c r="B402" s="4053" t="s">
        <v>3333</v>
      </c>
      <c r="C402" s="4128" t="s">
        <v>3334</v>
      </c>
      <c r="D402" s="4060" t="s">
        <v>3335</v>
      </c>
      <c r="E402" s="4128" t="s">
        <v>3155</v>
      </c>
      <c r="F402" s="4060" t="s">
        <v>3336</v>
      </c>
      <c r="G402" s="4131">
        <v>10152.112999999999</v>
      </c>
      <c r="H402" s="4131"/>
      <c r="I402" s="4131"/>
      <c r="J402" s="4131">
        <v>8000</v>
      </c>
      <c r="K402" s="4131">
        <f>SUM(L402:N402)</f>
        <v>0</v>
      </c>
      <c r="L402" s="4131"/>
      <c r="M402" s="4131"/>
      <c r="N402" s="4005">
        <v>0</v>
      </c>
      <c r="O402" s="4131">
        <f>SUM(P402:R402)</f>
        <v>0</v>
      </c>
      <c r="P402" s="4131"/>
      <c r="Q402" s="4131"/>
      <c r="R402" s="4131">
        <v>0</v>
      </c>
      <c r="S402" s="4005">
        <f>SUM(T402:V402)</f>
        <v>8000</v>
      </c>
      <c r="T402" s="4131"/>
      <c r="U402" s="4131"/>
      <c r="V402" s="4131">
        <v>8000</v>
      </c>
    </row>
    <row r="403" spans="1:22" s="248" customFormat="1">
      <c r="A403" s="4022" t="s">
        <v>3642</v>
      </c>
      <c r="B403" s="4023" t="s">
        <v>3337</v>
      </c>
      <c r="C403" s="4022"/>
      <c r="D403" s="4022"/>
      <c r="E403" s="4022"/>
      <c r="F403" s="4022"/>
      <c r="G403" s="4040">
        <f t="shared" ref="G403:V403" si="183">G404+G409</f>
        <v>1094602.2620000001</v>
      </c>
      <c r="H403" s="4040">
        <f t="shared" si="183"/>
        <v>0</v>
      </c>
      <c r="I403" s="4040">
        <f t="shared" si="183"/>
        <v>600000</v>
      </c>
      <c r="J403" s="4040">
        <f t="shared" si="183"/>
        <v>494602.26199999999</v>
      </c>
      <c r="K403" s="4040">
        <f t="shared" si="183"/>
        <v>271665</v>
      </c>
      <c r="L403" s="4040">
        <f t="shared" si="183"/>
        <v>0</v>
      </c>
      <c r="M403" s="4040">
        <f t="shared" si="183"/>
        <v>100000</v>
      </c>
      <c r="N403" s="4040">
        <f t="shared" si="183"/>
        <v>171665</v>
      </c>
      <c r="O403" s="4040">
        <f t="shared" si="183"/>
        <v>271665</v>
      </c>
      <c r="P403" s="4040">
        <f t="shared" si="183"/>
        <v>0</v>
      </c>
      <c r="Q403" s="4040">
        <f t="shared" si="183"/>
        <v>100000</v>
      </c>
      <c r="R403" s="4040">
        <f t="shared" si="183"/>
        <v>171665</v>
      </c>
      <c r="S403" s="4040">
        <f t="shared" si="183"/>
        <v>193835</v>
      </c>
      <c r="T403" s="4040">
        <f t="shared" si="183"/>
        <v>0</v>
      </c>
      <c r="U403" s="4040">
        <f t="shared" si="183"/>
        <v>20000</v>
      </c>
      <c r="V403" s="4040">
        <f t="shared" si="183"/>
        <v>173835</v>
      </c>
    </row>
    <row r="404" spans="1:22" s="812" customFormat="1" ht="31.2">
      <c r="A404" s="4114" t="s">
        <v>9</v>
      </c>
      <c r="B404" s="4119" t="s">
        <v>2844</v>
      </c>
      <c r="C404" s="4120"/>
      <c r="D404" s="4120"/>
      <c r="E404" s="4120"/>
      <c r="F404" s="4120"/>
      <c r="G404" s="4002">
        <f>G405</f>
        <v>877624</v>
      </c>
      <c r="H404" s="4002">
        <f t="shared" ref="H404:V404" si="184">H405</f>
        <v>0</v>
      </c>
      <c r="I404" s="4002">
        <f t="shared" si="184"/>
        <v>600000</v>
      </c>
      <c r="J404" s="4002">
        <f t="shared" si="184"/>
        <v>277624</v>
      </c>
      <c r="K404" s="4002">
        <f t="shared" si="184"/>
        <v>105000</v>
      </c>
      <c r="L404" s="4002">
        <f t="shared" si="184"/>
        <v>0</v>
      </c>
      <c r="M404" s="4002">
        <f t="shared" si="184"/>
        <v>100000</v>
      </c>
      <c r="N404" s="4002">
        <f t="shared" si="184"/>
        <v>5000</v>
      </c>
      <c r="O404" s="4002">
        <f t="shared" si="184"/>
        <v>105000</v>
      </c>
      <c r="P404" s="4002">
        <f t="shared" si="184"/>
        <v>0</v>
      </c>
      <c r="Q404" s="4002">
        <f t="shared" si="184"/>
        <v>100000</v>
      </c>
      <c r="R404" s="4002">
        <f t="shared" si="184"/>
        <v>5000</v>
      </c>
      <c r="S404" s="4002">
        <f t="shared" si="184"/>
        <v>147000</v>
      </c>
      <c r="T404" s="4002">
        <f t="shared" si="184"/>
        <v>0</v>
      </c>
      <c r="U404" s="4002">
        <f t="shared" si="184"/>
        <v>20000</v>
      </c>
      <c r="V404" s="4002">
        <f t="shared" si="184"/>
        <v>127000</v>
      </c>
    </row>
    <row r="405" spans="1:22" s="812" customFormat="1">
      <c r="A405" s="4114">
        <v>1</v>
      </c>
      <c r="B405" s="4119" t="s">
        <v>3122</v>
      </c>
      <c r="C405" s="4120"/>
      <c r="D405" s="4120"/>
      <c r="E405" s="4120"/>
      <c r="F405" s="4120"/>
      <c r="G405" s="4002">
        <f t="shared" ref="G405:U405" si="185">G406</f>
        <v>877624</v>
      </c>
      <c r="H405" s="4002">
        <f t="shared" si="185"/>
        <v>0</v>
      </c>
      <c r="I405" s="4002">
        <f t="shared" si="185"/>
        <v>600000</v>
      </c>
      <c r="J405" s="4002">
        <f t="shared" si="185"/>
        <v>277624</v>
      </c>
      <c r="K405" s="4002">
        <f t="shared" si="185"/>
        <v>105000</v>
      </c>
      <c r="L405" s="4002">
        <f t="shared" si="185"/>
        <v>0</v>
      </c>
      <c r="M405" s="4002">
        <f t="shared" si="185"/>
        <v>100000</v>
      </c>
      <c r="N405" s="4002">
        <f t="shared" si="185"/>
        <v>5000</v>
      </c>
      <c r="O405" s="4002">
        <f t="shared" si="185"/>
        <v>105000</v>
      </c>
      <c r="P405" s="4002">
        <f t="shared" si="185"/>
        <v>0</v>
      </c>
      <c r="Q405" s="4002">
        <f t="shared" si="185"/>
        <v>100000</v>
      </c>
      <c r="R405" s="4002">
        <f t="shared" si="185"/>
        <v>5000</v>
      </c>
      <c r="S405" s="4002">
        <f t="shared" si="185"/>
        <v>147000</v>
      </c>
      <c r="T405" s="4002">
        <f t="shared" si="185"/>
        <v>0</v>
      </c>
      <c r="U405" s="4002">
        <f t="shared" si="185"/>
        <v>20000</v>
      </c>
      <c r="V405" s="4002">
        <f>V406</f>
        <v>127000</v>
      </c>
    </row>
    <row r="406" spans="1:22" s="812" customFormat="1" ht="31.2">
      <c r="A406" s="4114" t="s">
        <v>34</v>
      </c>
      <c r="B406" s="4119" t="s">
        <v>2871</v>
      </c>
      <c r="C406" s="4120"/>
      <c r="D406" s="4120"/>
      <c r="E406" s="4120"/>
      <c r="F406" s="4120"/>
      <c r="G406" s="4002">
        <f t="shared" ref="G406:U406" si="186">SUM(G407:G408)</f>
        <v>877624</v>
      </c>
      <c r="H406" s="4002">
        <f t="shared" si="186"/>
        <v>0</v>
      </c>
      <c r="I406" s="4002">
        <f t="shared" si="186"/>
        <v>600000</v>
      </c>
      <c r="J406" s="4002">
        <f t="shared" si="186"/>
        <v>277624</v>
      </c>
      <c r="K406" s="4002">
        <f t="shared" si="186"/>
        <v>105000</v>
      </c>
      <c r="L406" s="4002">
        <f t="shared" si="186"/>
        <v>0</v>
      </c>
      <c r="M406" s="4002">
        <f t="shared" si="186"/>
        <v>100000</v>
      </c>
      <c r="N406" s="4002">
        <f t="shared" si="186"/>
        <v>5000</v>
      </c>
      <c r="O406" s="4002">
        <f t="shared" si="186"/>
        <v>105000</v>
      </c>
      <c r="P406" s="4002">
        <f t="shared" si="186"/>
        <v>0</v>
      </c>
      <c r="Q406" s="4002">
        <f t="shared" si="186"/>
        <v>100000</v>
      </c>
      <c r="R406" s="4002">
        <f t="shared" si="186"/>
        <v>5000</v>
      </c>
      <c r="S406" s="4002">
        <f t="shared" si="186"/>
        <v>147000</v>
      </c>
      <c r="T406" s="4002">
        <f t="shared" si="186"/>
        <v>0</v>
      </c>
      <c r="U406" s="4002">
        <f t="shared" si="186"/>
        <v>20000</v>
      </c>
      <c r="V406" s="4002">
        <f>SUM(V407:V408)</f>
        <v>127000</v>
      </c>
    </row>
    <row r="407" spans="1:22" ht="31.2">
      <c r="A407" s="4000">
        <v>1</v>
      </c>
      <c r="B407" s="4001" t="s">
        <v>3340</v>
      </c>
      <c r="C407" s="4000" t="s">
        <v>3341</v>
      </c>
      <c r="D407" s="4000" t="s">
        <v>3342</v>
      </c>
      <c r="E407" s="4000" t="s">
        <v>3092</v>
      </c>
      <c r="F407" s="4000" t="s">
        <v>3343</v>
      </c>
      <c r="G407" s="4064">
        <f>SUM(H407:J407)</f>
        <v>393116</v>
      </c>
      <c r="H407" s="4003"/>
      <c r="I407" s="4064">
        <v>200000</v>
      </c>
      <c r="J407" s="4064">
        <v>193116</v>
      </c>
      <c r="K407" s="4003">
        <f>SUM(L407:N407)</f>
        <v>104000</v>
      </c>
      <c r="L407" s="4003"/>
      <c r="M407" s="4003">
        <v>100000</v>
      </c>
      <c r="N407" s="4003">
        <v>4000</v>
      </c>
      <c r="O407" s="4003">
        <f>SUM(P407:R407)</f>
        <v>104000</v>
      </c>
      <c r="P407" s="4003"/>
      <c r="Q407" s="4003">
        <v>100000</v>
      </c>
      <c r="R407" s="4003">
        <v>4000</v>
      </c>
      <c r="S407" s="4003">
        <f>SUM(T407:V407)</f>
        <v>77000</v>
      </c>
      <c r="T407" s="4003"/>
      <c r="U407" s="4003">
        <v>20000</v>
      </c>
      <c r="V407" s="4003">
        <v>57000</v>
      </c>
    </row>
    <row r="408" spans="1:22" s="4016" customFormat="1" ht="62.4">
      <c r="A408" s="4043">
        <v>2</v>
      </c>
      <c r="B408" s="4181" t="s">
        <v>3338</v>
      </c>
      <c r="C408" s="4043" t="s">
        <v>3273</v>
      </c>
      <c r="D408" s="4043"/>
      <c r="E408" s="4043" t="s">
        <v>3339</v>
      </c>
      <c r="F408" s="4043"/>
      <c r="G408" s="4182">
        <f>H408+I408+J408</f>
        <v>484508</v>
      </c>
      <c r="H408" s="4126"/>
      <c r="I408" s="4182">
        <v>400000</v>
      </c>
      <c r="J408" s="4126">
        <v>84508</v>
      </c>
      <c r="K408" s="4126">
        <f>SUM(L408:N408)</f>
        <v>1000</v>
      </c>
      <c r="L408" s="4126"/>
      <c r="M408" s="4126"/>
      <c r="N408" s="4003">
        <v>1000</v>
      </c>
      <c r="O408" s="4126">
        <f>SUM(P408:R408)</f>
        <v>1000</v>
      </c>
      <c r="P408" s="4126"/>
      <c r="Q408" s="4126"/>
      <c r="R408" s="4126">
        <v>1000</v>
      </c>
      <c r="S408" s="4003">
        <f>SUM(T408:V408)</f>
        <v>70000</v>
      </c>
      <c r="T408" s="4126"/>
      <c r="U408" s="4126"/>
      <c r="V408" s="4126">
        <v>70000</v>
      </c>
    </row>
    <row r="409" spans="1:22" s="1577" customFormat="1" ht="31.2">
      <c r="A409" s="4022" t="s">
        <v>20</v>
      </c>
      <c r="B409" s="4023" t="s">
        <v>3410</v>
      </c>
      <c r="C409" s="4048"/>
      <c r="D409" s="4048"/>
      <c r="E409" s="4048"/>
      <c r="F409" s="4048"/>
      <c r="G409" s="4040">
        <f t="shared" ref="G409:V411" si="187">G410</f>
        <v>216978.26199999999</v>
      </c>
      <c r="H409" s="4040">
        <f t="shared" si="187"/>
        <v>0</v>
      </c>
      <c r="I409" s="4040">
        <f t="shared" si="187"/>
        <v>0</v>
      </c>
      <c r="J409" s="4040">
        <f t="shared" si="187"/>
        <v>216978.26199999999</v>
      </c>
      <c r="K409" s="4040">
        <f t="shared" si="187"/>
        <v>166665</v>
      </c>
      <c r="L409" s="4040">
        <f t="shared" si="187"/>
        <v>0</v>
      </c>
      <c r="M409" s="4040">
        <f t="shared" si="187"/>
        <v>0</v>
      </c>
      <c r="N409" s="4040">
        <f t="shared" si="187"/>
        <v>166665</v>
      </c>
      <c r="O409" s="4040">
        <f t="shared" si="187"/>
        <v>166665</v>
      </c>
      <c r="P409" s="4040">
        <f t="shared" si="187"/>
        <v>0</v>
      </c>
      <c r="Q409" s="4040">
        <f t="shared" si="187"/>
        <v>0</v>
      </c>
      <c r="R409" s="4040">
        <f t="shared" si="187"/>
        <v>166665</v>
      </c>
      <c r="S409" s="4040">
        <f t="shared" si="187"/>
        <v>46835</v>
      </c>
      <c r="T409" s="4040">
        <f t="shared" si="187"/>
        <v>0</v>
      </c>
      <c r="U409" s="4040">
        <f t="shared" si="187"/>
        <v>0</v>
      </c>
      <c r="V409" s="4040">
        <f t="shared" si="187"/>
        <v>46835</v>
      </c>
    </row>
    <row r="410" spans="1:22" s="248" customFormat="1">
      <c r="A410" s="4022">
        <v>1</v>
      </c>
      <c r="B410" s="4023" t="s">
        <v>3122</v>
      </c>
      <c r="C410" s="4022"/>
      <c r="D410" s="4022"/>
      <c r="E410" s="4022"/>
      <c r="F410" s="4022"/>
      <c r="G410" s="4040">
        <f>G411</f>
        <v>216978.26199999999</v>
      </c>
      <c r="H410" s="4040">
        <f t="shared" si="187"/>
        <v>0</v>
      </c>
      <c r="I410" s="4040">
        <f t="shared" si="187"/>
        <v>0</v>
      </c>
      <c r="J410" s="4040">
        <f t="shared" si="187"/>
        <v>216978.26199999999</v>
      </c>
      <c r="K410" s="4040">
        <f t="shared" si="187"/>
        <v>166665</v>
      </c>
      <c r="L410" s="4040">
        <f t="shared" si="187"/>
        <v>0</v>
      </c>
      <c r="M410" s="4040">
        <f t="shared" si="187"/>
        <v>0</v>
      </c>
      <c r="N410" s="4040">
        <f t="shared" si="187"/>
        <v>166665</v>
      </c>
      <c r="O410" s="4040">
        <f t="shared" si="187"/>
        <v>166665</v>
      </c>
      <c r="P410" s="4040">
        <f t="shared" si="187"/>
        <v>0</v>
      </c>
      <c r="Q410" s="4040">
        <f t="shared" si="187"/>
        <v>0</v>
      </c>
      <c r="R410" s="4040">
        <f t="shared" si="187"/>
        <v>166665</v>
      </c>
      <c r="S410" s="4040">
        <f t="shared" si="187"/>
        <v>46835</v>
      </c>
      <c r="T410" s="4040">
        <f t="shared" si="187"/>
        <v>0</v>
      </c>
      <c r="U410" s="4040">
        <f t="shared" si="187"/>
        <v>0</v>
      </c>
      <c r="V410" s="4040">
        <f t="shared" si="187"/>
        <v>46835</v>
      </c>
    </row>
    <row r="411" spans="1:22" ht="31.2">
      <c r="A411" s="4022" t="s">
        <v>34</v>
      </c>
      <c r="B411" s="4041" t="s">
        <v>2871</v>
      </c>
      <c r="C411" s="4022"/>
      <c r="D411" s="4022"/>
      <c r="E411" s="4022"/>
      <c r="F411" s="4022"/>
      <c r="G411" s="4042">
        <f t="shared" ref="G411" si="188">G412</f>
        <v>216978.26199999999</v>
      </c>
      <c r="H411" s="4042">
        <f t="shared" si="187"/>
        <v>0</v>
      </c>
      <c r="I411" s="4042">
        <f t="shared" si="187"/>
        <v>0</v>
      </c>
      <c r="J411" s="4042">
        <f t="shared" si="187"/>
        <v>216978.26199999999</v>
      </c>
      <c r="K411" s="4042">
        <f t="shared" si="187"/>
        <v>166665</v>
      </c>
      <c r="L411" s="4042">
        <f t="shared" si="187"/>
        <v>0</v>
      </c>
      <c r="M411" s="4042">
        <f t="shared" si="187"/>
        <v>0</v>
      </c>
      <c r="N411" s="4042">
        <f t="shared" si="187"/>
        <v>166665</v>
      </c>
      <c r="O411" s="4042">
        <f t="shared" si="187"/>
        <v>166665</v>
      </c>
      <c r="P411" s="4042">
        <f t="shared" si="187"/>
        <v>0</v>
      </c>
      <c r="Q411" s="4042">
        <f t="shared" si="187"/>
        <v>0</v>
      </c>
      <c r="R411" s="4042">
        <f t="shared" si="187"/>
        <v>166665</v>
      </c>
      <c r="S411" s="4042">
        <f t="shared" si="187"/>
        <v>46835</v>
      </c>
      <c r="T411" s="4042">
        <f t="shared" si="187"/>
        <v>0</v>
      </c>
      <c r="U411" s="4042">
        <f t="shared" si="187"/>
        <v>0</v>
      </c>
      <c r="V411" s="4042">
        <f>V412</f>
        <v>46835</v>
      </c>
    </row>
    <row r="412" spans="1:22" s="1557" customFormat="1" ht="33" customHeight="1">
      <c r="A412" s="4000">
        <v>1</v>
      </c>
      <c r="B412" s="4047" t="s">
        <v>3643</v>
      </c>
      <c r="C412" s="4000" t="s">
        <v>3105</v>
      </c>
      <c r="D412" s="4000" t="s">
        <v>3644</v>
      </c>
      <c r="E412" s="4000" t="s">
        <v>2892</v>
      </c>
      <c r="F412" s="4000" t="s">
        <v>3645</v>
      </c>
      <c r="G412" s="4003">
        <f>H412+I412+J412</f>
        <v>216978.26199999999</v>
      </c>
      <c r="H412" s="4003"/>
      <c r="I412" s="4003"/>
      <c r="J412" s="4003">
        <v>216978.26199999999</v>
      </c>
      <c r="K412" s="4003">
        <f>L412+M412+N412</f>
        <v>166665</v>
      </c>
      <c r="L412" s="4003"/>
      <c r="M412" s="4003"/>
      <c r="N412" s="4003">
        <v>166665</v>
      </c>
      <c r="O412" s="4003">
        <f>P412+Q412+R412</f>
        <v>166665</v>
      </c>
      <c r="P412" s="4003"/>
      <c r="Q412" s="4003"/>
      <c r="R412" s="4003">
        <v>166665</v>
      </c>
      <c r="S412" s="4003">
        <f>T412+U412+V412</f>
        <v>46835</v>
      </c>
      <c r="T412" s="4003"/>
      <c r="U412" s="4003"/>
      <c r="V412" s="4003">
        <v>46835</v>
      </c>
    </row>
    <row r="413" spans="1:22" s="248" customFormat="1">
      <c r="A413" s="4022" t="s">
        <v>3646</v>
      </c>
      <c r="B413" s="4023" t="s">
        <v>3344</v>
      </c>
      <c r="C413" s="4022"/>
      <c r="D413" s="4022"/>
      <c r="E413" s="4022"/>
      <c r="F413" s="4022"/>
      <c r="G413" s="4040">
        <f t="shared" ref="G413:R413" si="189">G414+G418</f>
        <v>49399</v>
      </c>
      <c r="H413" s="4040">
        <f t="shared" si="189"/>
        <v>0</v>
      </c>
      <c r="I413" s="4040">
        <f t="shared" si="189"/>
        <v>0</v>
      </c>
      <c r="J413" s="4040">
        <f t="shared" si="189"/>
        <v>49399</v>
      </c>
      <c r="K413" s="4040">
        <f t="shared" si="189"/>
        <v>399</v>
      </c>
      <c r="L413" s="4040">
        <f t="shared" si="189"/>
        <v>0</v>
      </c>
      <c r="M413" s="4040">
        <f t="shared" si="189"/>
        <v>0</v>
      </c>
      <c r="N413" s="4040">
        <f t="shared" si="189"/>
        <v>399</v>
      </c>
      <c r="O413" s="4040">
        <f t="shared" si="189"/>
        <v>781</v>
      </c>
      <c r="P413" s="4040">
        <f t="shared" si="189"/>
        <v>0</v>
      </c>
      <c r="Q413" s="4040">
        <f t="shared" si="189"/>
        <v>0</v>
      </c>
      <c r="R413" s="4040">
        <f t="shared" si="189"/>
        <v>781</v>
      </c>
      <c r="S413" s="4040">
        <f>S414+S418</f>
        <v>24000</v>
      </c>
      <c r="T413" s="4040">
        <f t="shared" ref="T413:V413" si="190">T414+T418</f>
        <v>0</v>
      </c>
      <c r="U413" s="4040">
        <f t="shared" si="190"/>
        <v>0</v>
      </c>
      <c r="V413" s="4040">
        <f t="shared" si="190"/>
        <v>24000</v>
      </c>
    </row>
    <row r="414" spans="1:22" s="1577" customFormat="1">
      <c r="A414" s="4022" t="s">
        <v>9</v>
      </c>
      <c r="B414" s="4023" t="s">
        <v>1450</v>
      </c>
      <c r="C414" s="4048"/>
      <c r="D414" s="4048"/>
      <c r="E414" s="4048"/>
      <c r="F414" s="4048"/>
      <c r="G414" s="4040">
        <f t="shared" ref="G414:V416" si="191">G415</f>
        <v>29150</v>
      </c>
      <c r="H414" s="4040">
        <f t="shared" si="191"/>
        <v>0</v>
      </c>
      <c r="I414" s="4040">
        <f t="shared" si="191"/>
        <v>0</v>
      </c>
      <c r="J414" s="4040">
        <f t="shared" si="191"/>
        <v>29150</v>
      </c>
      <c r="K414" s="4040">
        <f t="shared" si="191"/>
        <v>399</v>
      </c>
      <c r="L414" s="4040">
        <f t="shared" si="191"/>
        <v>0</v>
      </c>
      <c r="M414" s="4040">
        <f t="shared" si="191"/>
        <v>0</v>
      </c>
      <c r="N414" s="4040">
        <f t="shared" si="191"/>
        <v>399</v>
      </c>
      <c r="O414" s="4040">
        <f t="shared" si="191"/>
        <v>581</v>
      </c>
      <c r="P414" s="4040">
        <f t="shared" si="191"/>
        <v>0</v>
      </c>
      <c r="Q414" s="4040">
        <f t="shared" si="191"/>
        <v>0</v>
      </c>
      <c r="R414" s="4040">
        <f t="shared" si="191"/>
        <v>581</v>
      </c>
      <c r="S414" s="4040">
        <f t="shared" si="191"/>
        <v>16000</v>
      </c>
      <c r="T414" s="4040">
        <f t="shared" si="191"/>
        <v>0</v>
      </c>
      <c r="U414" s="4040">
        <f t="shared" si="191"/>
        <v>0</v>
      </c>
      <c r="V414" s="4040">
        <f t="shared" si="191"/>
        <v>16000</v>
      </c>
    </row>
    <row r="415" spans="1:22" s="248" customFormat="1">
      <c r="A415" s="4022">
        <v>1</v>
      </c>
      <c r="B415" s="4023" t="s">
        <v>3122</v>
      </c>
      <c r="C415" s="4022"/>
      <c r="D415" s="4022"/>
      <c r="E415" s="4022"/>
      <c r="F415" s="4022"/>
      <c r="G415" s="4040">
        <f>G416</f>
        <v>29150</v>
      </c>
      <c r="H415" s="4040">
        <f t="shared" si="191"/>
        <v>0</v>
      </c>
      <c r="I415" s="4040">
        <f t="shared" si="191"/>
        <v>0</v>
      </c>
      <c r="J415" s="4040">
        <f t="shared" si="191"/>
        <v>29150</v>
      </c>
      <c r="K415" s="4040">
        <f t="shared" si="191"/>
        <v>399</v>
      </c>
      <c r="L415" s="4040">
        <f t="shared" si="191"/>
        <v>0</v>
      </c>
      <c r="M415" s="4040">
        <f t="shared" si="191"/>
        <v>0</v>
      </c>
      <c r="N415" s="4040">
        <f t="shared" si="191"/>
        <v>399</v>
      </c>
      <c r="O415" s="4040">
        <f t="shared" si="191"/>
        <v>581</v>
      </c>
      <c r="P415" s="4040">
        <f t="shared" si="191"/>
        <v>0</v>
      </c>
      <c r="Q415" s="4040">
        <f t="shared" si="191"/>
        <v>0</v>
      </c>
      <c r="R415" s="4040">
        <f t="shared" si="191"/>
        <v>581</v>
      </c>
      <c r="S415" s="4040">
        <f t="shared" si="191"/>
        <v>16000</v>
      </c>
      <c r="T415" s="4040">
        <f t="shared" si="191"/>
        <v>0</v>
      </c>
      <c r="U415" s="4040">
        <f t="shared" si="191"/>
        <v>0</v>
      </c>
      <c r="V415" s="4040">
        <f t="shared" si="191"/>
        <v>16000</v>
      </c>
    </row>
    <row r="416" spans="1:22" ht="31.2">
      <c r="A416" s="4022" t="s">
        <v>34</v>
      </c>
      <c r="B416" s="4041" t="s">
        <v>2871</v>
      </c>
      <c r="C416" s="4022"/>
      <c r="D416" s="4022"/>
      <c r="E416" s="4022"/>
      <c r="F416" s="4022"/>
      <c r="G416" s="4042">
        <f>G417</f>
        <v>29150</v>
      </c>
      <c r="H416" s="4042">
        <f t="shared" si="191"/>
        <v>0</v>
      </c>
      <c r="I416" s="4042">
        <f t="shared" si="191"/>
        <v>0</v>
      </c>
      <c r="J416" s="4042">
        <f t="shared" si="191"/>
        <v>29150</v>
      </c>
      <c r="K416" s="4042">
        <f t="shared" si="191"/>
        <v>399</v>
      </c>
      <c r="L416" s="4042">
        <f t="shared" si="191"/>
        <v>0</v>
      </c>
      <c r="M416" s="4042">
        <f t="shared" si="191"/>
        <v>0</v>
      </c>
      <c r="N416" s="4042">
        <f t="shared" si="191"/>
        <v>399</v>
      </c>
      <c r="O416" s="4042">
        <f t="shared" si="191"/>
        <v>581</v>
      </c>
      <c r="P416" s="4042">
        <f t="shared" si="191"/>
        <v>0</v>
      </c>
      <c r="Q416" s="4042">
        <f t="shared" si="191"/>
        <v>0</v>
      </c>
      <c r="R416" s="4042">
        <f t="shared" si="191"/>
        <v>581</v>
      </c>
      <c r="S416" s="4042">
        <f t="shared" si="191"/>
        <v>16000</v>
      </c>
      <c r="T416" s="4042">
        <f t="shared" si="191"/>
        <v>0</v>
      </c>
      <c r="U416" s="4042">
        <f t="shared" si="191"/>
        <v>0</v>
      </c>
      <c r="V416" s="4042">
        <f t="shared" si="191"/>
        <v>16000</v>
      </c>
    </row>
    <row r="417" spans="1:22" s="1557" customFormat="1" ht="39.75" customHeight="1">
      <c r="A417" s="4000">
        <v>1</v>
      </c>
      <c r="B417" s="4047" t="s">
        <v>3345</v>
      </c>
      <c r="C417" s="4000" t="s">
        <v>3346</v>
      </c>
      <c r="D417" s="4000"/>
      <c r="E417" s="4000" t="s">
        <v>2892</v>
      </c>
      <c r="F417" s="4000" t="s">
        <v>3347</v>
      </c>
      <c r="G417" s="4003">
        <f>H417+I417+J417</f>
        <v>29150</v>
      </c>
      <c r="H417" s="4003"/>
      <c r="I417" s="4003"/>
      <c r="J417" s="4003">
        <v>29150</v>
      </c>
      <c r="K417" s="4003">
        <f>L417+M417+N417</f>
        <v>399</v>
      </c>
      <c r="L417" s="4003"/>
      <c r="M417" s="4003"/>
      <c r="N417" s="4003">
        <v>399</v>
      </c>
      <c r="O417" s="4003">
        <f>P417+Q417+R417</f>
        <v>581</v>
      </c>
      <c r="P417" s="4003"/>
      <c r="Q417" s="4003"/>
      <c r="R417" s="4003">
        <v>581</v>
      </c>
      <c r="S417" s="4003">
        <f>T417+U417+V417</f>
        <v>16000</v>
      </c>
      <c r="T417" s="4003"/>
      <c r="U417" s="4003"/>
      <c r="V417" s="4003">
        <v>16000</v>
      </c>
    </row>
    <row r="418" spans="1:22" s="1577" customFormat="1" ht="31.2">
      <c r="A418" s="4022" t="s">
        <v>20</v>
      </c>
      <c r="B418" s="4023" t="s">
        <v>2853</v>
      </c>
      <c r="C418" s="4048"/>
      <c r="D418" s="4048"/>
      <c r="E418" s="4048"/>
      <c r="F418" s="4048"/>
      <c r="G418" s="4040">
        <f t="shared" ref="G418:V420" si="192">G419</f>
        <v>20249</v>
      </c>
      <c r="H418" s="4040">
        <f t="shared" si="192"/>
        <v>0</v>
      </c>
      <c r="I418" s="4040">
        <f t="shared" si="192"/>
        <v>0</v>
      </c>
      <c r="J418" s="4040">
        <f t="shared" si="192"/>
        <v>20249</v>
      </c>
      <c r="K418" s="4040">
        <f t="shared" si="192"/>
        <v>0</v>
      </c>
      <c r="L418" s="4040">
        <f t="shared" si="192"/>
        <v>0</v>
      </c>
      <c r="M418" s="4040">
        <f t="shared" si="192"/>
        <v>0</v>
      </c>
      <c r="N418" s="4040">
        <f t="shared" si="192"/>
        <v>0</v>
      </c>
      <c r="O418" s="4040">
        <f t="shared" si="192"/>
        <v>200</v>
      </c>
      <c r="P418" s="4040">
        <f t="shared" si="192"/>
        <v>0</v>
      </c>
      <c r="Q418" s="4040">
        <f t="shared" si="192"/>
        <v>0</v>
      </c>
      <c r="R418" s="4040">
        <f t="shared" si="192"/>
        <v>200</v>
      </c>
      <c r="S418" s="4040">
        <f t="shared" si="192"/>
        <v>8000</v>
      </c>
      <c r="T418" s="4040">
        <f t="shared" si="192"/>
        <v>0</v>
      </c>
      <c r="U418" s="4040">
        <f t="shared" si="192"/>
        <v>0</v>
      </c>
      <c r="V418" s="4040">
        <f t="shared" si="192"/>
        <v>8000</v>
      </c>
    </row>
    <row r="419" spans="1:22" s="248" customFormat="1">
      <c r="A419" s="4022">
        <v>1</v>
      </c>
      <c r="B419" s="4023" t="s">
        <v>3122</v>
      </c>
      <c r="C419" s="4022"/>
      <c r="D419" s="4022"/>
      <c r="E419" s="4022"/>
      <c r="F419" s="4022"/>
      <c r="G419" s="4040">
        <f>G420</f>
        <v>20249</v>
      </c>
      <c r="H419" s="4040">
        <f t="shared" si="192"/>
        <v>0</v>
      </c>
      <c r="I419" s="4040">
        <f t="shared" si="192"/>
        <v>0</v>
      </c>
      <c r="J419" s="4040">
        <f t="shared" si="192"/>
        <v>20249</v>
      </c>
      <c r="K419" s="4040">
        <f t="shared" si="192"/>
        <v>0</v>
      </c>
      <c r="L419" s="4040">
        <f t="shared" si="192"/>
        <v>0</v>
      </c>
      <c r="M419" s="4040">
        <f t="shared" si="192"/>
        <v>0</v>
      </c>
      <c r="N419" s="4040">
        <f t="shared" si="192"/>
        <v>0</v>
      </c>
      <c r="O419" s="4040">
        <f t="shared" si="192"/>
        <v>200</v>
      </c>
      <c r="P419" s="4040">
        <f t="shared" si="192"/>
        <v>0</v>
      </c>
      <c r="Q419" s="4040">
        <f t="shared" si="192"/>
        <v>0</v>
      </c>
      <c r="R419" s="4040">
        <f t="shared" si="192"/>
        <v>200</v>
      </c>
      <c r="S419" s="4040">
        <f t="shared" si="192"/>
        <v>8000</v>
      </c>
      <c r="T419" s="4040">
        <f t="shared" si="192"/>
        <v>0</v>
      </c>
      <c r="U419" s="4040">
        <f t="shared" si="192"/>
        <v>0</v>
      </c>
      <c r="V419" s="4040">
        <f t="shared" si="192"/>
        <v>8000</v>
      </c>
    </row>
    <row r="420" spans="1:22" ht="31.2">
      <c r="A420" s="4022" t="s">
        <v>34</v>
      </c>
      <c r="B420" s="4041" t="s">
        <v>2871</v>
      </c>
      <c r="C420" s="4022"/>
      <c r="D420" s="4022"/>
      <c r="E420" s="4022"/>
      <c r="F420" s="4022"/>
      <c r="G420" s="4042">
        <f>G421</f>
        <v>20249</v>
      </c>
      <c r="H420" s="4042">
        <f t="shared" si="192"/>
        <v>0</v>
      </c>
      <c r="I420" s="4042">
        <f t="shared" si="192"/>
        <v>0</v>
      </c>
      <c r="J420" s="4042">
        <f t="shared" si="192"/>
        <v>20249</v>
      </c>
      <c r="K420" s="4042">
        <f t="shared" si="192"/>
        <v>0</v>
      </c>
      <c r="L420" s="4042">
        <f t="shared" si="192"/>
        <v>0</v>
      </c>
      <c r="M420" s="4042">
        <f t="shared" si="192"/>
        <v>0</v>
      </c>
      <c r="N420" s="4042">
        <f t="shared" si="192"/>
        <v>0</v>
      </c>
      <c r="O420" s="4042">
        <f t="shared" si="192"/>
        <v>200</v>
      </c>
      <c r="P420" s="4042">
        <f t="shared" si="192"/>
        <v>0</v>
      </c>
      <c r="Q420" s="4042">
        <f t="shared" si="192"/>
        <v>0</v>
      </c>
      <c r="R420" s="4042">
        <f t="shared" si="192"/>
        <v>200</v>
      </c>
      <c r="S420" s="4042">
        <f t="shared" si="192"/>
        <v>8000</v>
      </c>
      <c r="T420" s="4042">
        <f t="shared" si="192"/>
        <v>0</v>
      </c>
      <c r="U420" s="4042">
        <f t="shared" si="192"/>
        <v>0</v>
      </c>
      <c r="V420" s="4042">
        <f t="shared" si="192"/>
        <v>8000</v>
      </c>
    </row>
    <row r="421" spans="1:22" s="4017" customFormat="1" ht="31.2">
      <c r="A421" s="4043">
        <v>1</v>
      </c>
      <c r="B421" s="4044" t="s">
        <v>3348</v>
      </c>
      <c r="C421" s="4043" t="s">
        <v>3346</v>
      </c>
      <c r="D421" s="4043"/>
      <c r="E421" s="4043" t="s">
        <v>3058</v>
      </c>
      <c r="F421" s="4043"/>
      <c r="G421" s="4126">
        <f>H421+I421+J421</f>
        <v>20249</v>
      </c>
      <c r="H421" s="4126"/>
      <c r="I421" s="4126"/>
      <c r="J421" s="4126">
        <v>20249</v>
      </c>
      <c r="K421" s="4126"/>
      <c r="L421" s="4126"/>
      <c r="M421" s="4126"/>
      <c r="N421" s="4003"/>
      <c r="O421" s="4126">
        <f>P421+Q421+R421</f>
        <v>200</v>
      </c>
      <c r="P421" s="4126"/>
      <c r="Q421" s="4126"/>
      <c r="R421" s="4126">
        <v>200</v>
      </c>
      <c r="S421" s="4003">
        <f>T421+U421+V421</f>
        <v>8000</v>
      </c>
      <c r="T421" s="4126"/>
      <c r="U421" s="4126"/>
      <c r="V421" s="4126">
        <v>8000</v>
      </c>
    </row>
    <row r="422" spans="1:22" s="248" customFormat="1" ht="46.8">
      <c r="A422" s="4022" t="s">
        <v>3647</v>
      </c>
      <c r="B422" s="4023" t="s">
        <v>3349</v>
      </c>
      <c r="C422" s="4022"/>
      <c r="D422" s="4022"/>
      <c r="E422" s="4022"/>
      <c r="F422" s="4022"/>
      <c r="G422" s="4040">
        <f>G423+G428+G432+G437+G441+G446+G453+G460+G464+G475+G480+G486</f>
        <v>3404487.4359999998</v>
      </c>
      <c r="H422" s="4040">
        <f t="shared" ref="H422:V422" si="193">H423+H428+H432+H437+H441+H446+H453+H460+H464+H475+H480+H486</f>
        <v>0</v>
      </c>
      <c r="I422" s="4040">
        <f t="shared" si="193"/>
        <v>0</v>
      </c>
      <c r="J422" s="4040">
        <f t="shared" si="193"/>
        <v>3348466.1209999998</v>
      </c>
      <c r="K422" s="4040">
        <f t="shared" si="193"/>
        <v>425504.56099999999</v>
      </c>
      <c r="L422" s="4040">
        <f t="shared" si="193"/>
        <v>0</v>
      </c>
      <c r="M422" s="4040">
        <f t="shared" si="193"/>
        <v>0</v>
      </c>
      <c r="N422" s="4040">
        <f t="shared" si="193"/>
        <v>425504.56099999999</v>
      </c>
      <c r="O422" s="4040">
        <f t="shared" si="193"/>
        <v>525344</v>
      </c>
      <c r="P422" s="4040">
        <f t="shared" si="193"/>
        <v>0</v>
      </c>
      <c r="Q422" s="4040">
        <f t="shared" si="193"/>
        <v>0</v>
      </c>
      <c r="R422" s="4040">
        <f t="shared" si="193"/>
        <v>525344</v>
      </c>
      <c r="S422" s="4040">
        <f t="shared" si="193"/>
        <v>992607</v>
      </c>
      <c r="T422" s="4040">
        <f t="shared" si="193"/>
        <v>0</v>
      </c>
      <c r="U422" s="4040">
        <f t="shared" si="193"/>
        <v>0</v>
      </c>
      <c r="V422" s="4040">
        <f t="shared" si="193"/>
        <v>992607</v>
      </c>
    </row>
    <row r="423" spans="1:22" s="1577" customFormat="1">
      <c r="A423" s="4022" t="s">
        <v>9</v>
      </c>
      <c r="B423" s="4023" t="s">
        <v>2846</v>
      </c>
      <c r="C423" s="4048"/>
      <c r="D423" s="4048"/>
      <c r="E423" s="4048"/>
      <c r="F423" s="4048"/>
      <c r="G423" s="4040">
        <f t="shared" ref="G423:V424" si="194">G424</f>
        <v>114867.09599999999</v>
      </c>
      <c r="H423" s="4040">
        <f t="shared" si="194"/>
        <v>0</v>
      </c>
      <c r="I423" s="4040">
        <f t="shared" si="194"/>
        <v>0</v>
      </c>
      <c r="J423" s="4040">
        <f t="shared" si="194"/>
        <v>114867.09599999999</v>
      </c>
      <c r="K423" s="4040">
        <f t="shared" si="194"/>
        <v>24194</v>
      </c>
      <c r="L423" s="4040">
        <f t="shared" si="194"/>
        <v>0</v>
      </c>
      <c r="M423" s="4040">
        <f t="shared" si="194"/>
        <v>0</v>
      </c>
      <c r="N423" s="4040">
        <f t="shared" si="194"/>
        <v>24194</v>
      </c>
      <c r="O423" s="4040">
        <f t="shared" si="194"/>
        <v>24194</v>
      </c>
      <c r="P423" s="4040">
        <f t="shared" si="194"/>
        <v>0</v>
      </c>
      <c r="Q423" s="4040">
        <f t="shared" si="194"/>
        <v>0</v>
      </c>
      <c r="R423" s="4040">
        <f t="shared" si="194"/>
        <v>24194</v>
      </c>
      <c r="S423" s="4040">
        <f t="shared" si="194"/>
        <v>11300</v>
      </c>
      <c r="T423" s="4040">
        <f t="shared" si="194"/>
        <v>0</v>
      </c>
      <c r="U423" s="4040">
        <f t="shared" si="194"/>
        <v>0</v>
      </c>
      <c r="V423" s="4040">
        <f>V424</f>
        <v>11300</v>
      </c>
    </row>
    <row r="424" spans="1:22" s="248" customFormat="1">
      <c r="A424" s="4022">
        <v>1</v>
      </c>
      <c r="B424" s="4023" t="s">
        <v>3122</v>
      </c>
      <c r="C424" s="4022"/>
      <c r="D424" s="4022"/>
      <c r="E424" s="4022"/>
      <c r="F424" s="4022"/>
      <c r="G424" s="4040">
        <f t="shared" si="194"/>
        <v>114867.09599999999</v>
      </c>
      <c r="H424" s="4040">
        <f t="shared" si="194"/>
        <v>0</v>
      </c>
      <c r="I424" s="4040">
        <f t="shared" si="194"/>
        <v>0</v>
      </c>
      <c r="J424" s="4040">
        <f t="shared" si="194"/>
        <v>114867.09599999999</v>
      </c>
      <c r="K424" s="4040">
        <f t="shared" si="194"/>
        <v>24194</v>
      </c>
      <c r="L424" s="4040">
        <f t="shared" si="194"/>
        <v>0</v>
      </c>
      <c r="M424" s="4040">
        <f t="shared" si="194"/>
        <v>0</v>
      </c>
      <c r="N424" s="4040">
        <f t="shared" si="194"/>
        <v>24194</v>
      </c>
      <c r="O424" s="4040">
        <f t="shared" si="194"/>
        <v>24194</v>
      </c>
      <c r="P424" s="4040">
        <f t="shared" si="194"/>
        <v>0</v>
      </c>
      <c r="Q424" s="4040">
        <f t="shared" si="194"/>
        <v>0</v>
      </c>
      <c r="R424" s="4040">
        <f t="shared" si="194"/>
        <v>24194</v>
      </c>
      <c r="S424" s="4040">
        <f t="shared" si="194"/>
        <v>11300</v>
      </c>
      <c r="T424" s="4040">
        <f t="shared" si="194"/>
        <v>0</v>
      </c>
      <c r="U424" s="4040">
        <f t="shared" si="194"/>
        <v>0</v>
      </c>
      <c r="V424" s="4040">
        <f t="shared" si="194"/>
        <v>11300</v>
      </c>
    </row>
    <row r="425" spans="1:22" ht="31.2">
      <c r="A425" s="4022" t="s">
        <v>34</v>
      </c>
      <c r="B425" s="4041" t="s">
        <v>2871</v>
      </c>
      <c r="C425" s="4022"/>
      <c r="D425" s="4022"/>
      <c r="E425" s="4022"/>
      <c r="F425" s="4022"/>
      <c r="G425" s="4042">
        <f t="shared" ref="G425:U425" si="195">SUM(G426:G427)</f>
        <v>114867.09599999999</v>
      </c>
      <c r="H425" s="4042">
        <f t="shared" si="195"/>
        <v>0</v>
      </c>
      <c r="I425" s="4042">
        <f t="shared" si="195"/>
        <v>0</v>
      </c>
      <c r="J425" s="4042">
        <f t="shared" si="195"/>
        <v>114867.09599999999</v>
      </c>
      <c r="K425" s="4042">
        <f t="shared" si="195"/>
        <v>24194</v>
      </c>
      <c r="L425" s="4042">
        <f t="shared" si="195"/>
        <v>0</v>
      </c>
      <c r="M425" s="4042">
        <f t="shared" si="195"/>
        <v>0</v>
      </c>
      <c r="N425" s="4042">
        <f t="shared" si="195"/>
        <v>24194</v>
      </c>
      <c r="O425" s="4042">
        <f t="shared" si="195"/>
        <v>24194</v>
      </c>
      <c r="P425" s="4042">
        <f t="shared" si="195"/>
        <v>0</v>
      </c>
      <c r="Q425" s="4042">
        <f t="shared" si="195"/>
        <v>0</v>
      </c>
      <c r="R425" s="4042">
        <f t="shared" si="195"/>
        <v>24194</v>
      </c>
      <c r="S425" s="4042">
        <f t="shared" si="195"/>
        <v>11300</v>
      </c>
      <c r="T425" s="4042">
        <f t="shared" si="195"/>
        <v>0</v>
      </c>
      <c r="U425" s="4042">
        <f t="shared" si="195"/>
        <v>0</v>
      </c>
      <c r="V425" s="4042">
        <f>SUM(V426:V427)</f>
        <v>11300</v>
      </c>
    </row>
    <row r="426" spans="1:22" s="2137" customFormat="1" ht="36.75" customHeight="1">
      <c r="A426" s="4054">
        <v>1</v>
      </c>
      <c r="B426" s="4001" t="s">
        <v>3350</v>
      </c>
      <c r="C426" s="4056" t="s">
        <v>3351</v>
      </c>
      <c r="D426" s="4000" t="s">
        <v>3352</v>
      </c>
      <c r="E426" s="4154" t="s">
        <v>2892</v>
      </c>
      <c r="F426" s="4061" t="s">
        <v>3353</v>
      </c>
      <c r="G426" s="4183">
        <v>64336.159</v>
      </c>
      <c r="H426" s="4063"/>
      <c r="I426" s="4063"/>
      <c r="J426" s="4183">
        <v>64336.159</v>
      </c>
      <c r="K426" s="4136">
        <v>24194</v>
      </c>
      <c r="L426" s="4063"/>
      <c r="M426" s="4063"/>
      <c r="N426" s="4136">
        <v>24194</v>
      </c>
      <c r="O426" s="4136">
        <v>24194</v>
      </c>
      <c r="P426" s="4063"/>
      <c r="Q426" s="4063"/>
      <c r="R426" s="4136">
        <v>24194</v>
      </c>
      <c r="S426" s="4003">
        <v>7300</v>
      </c>
      <c r="T426" s="4063"/>
      <c r="U426" s="4063"/>
      <c r="V426" s="4003">
        <v>7300</v>
      </c>
    </row>
    <row r="427" spans="1:22" s="2137" customFormat="1" ht="36.75" customHeight="1">
      <c r="A427" s="4054">
        <v>2</v>
      </c>
      <c r="B427" s="4001" t="s">
        <v>3354</v>
      </c>
      <c r="C427" s="4056" t="s">
        <v>3351</v>
      </c>
      <c r="D427" s="4184" t="s">
        <v>3355</v>
      </c>
      <c r="E427" s="4054" t="s">
        <v>3092</v>
      </c>
      <c r="F427" s="4185" t="s">
        <v>3356</v>
      </c>
      <c r="G427" s="4186">
        <v>50530.936999999998</v>
      </c>
      <c r="H427" s="4063"/>
      <c r="I427" s="4063"/>
      <c r="J427" s="4186">
        <v>50530.936999999998</v>
      </c>
      <c r="K427" s="4136">
        <v>0</v>
      </c>
      <c r="L427" s="4063"/>
      <c r="M427" s="4063"/>
      <c r="N427" s="4136">
        <v>0</v>
      </c>
      <c r="O427" s="4136">
        <v>0</v>
      </c>
      <c r="P427" s="4063"/>
      <c r="Q427" s="4063"/>
      <c r="R427" s="4136">
        <v>0</v>
      </c>
      <c r="S427" s="4003">
        <v>4000</v>
      </c>
      <c r="T427" s="4063"/>
      <c r="U427" s="4063"/>
      <c r="V427" s="4003">
        <v>4000</v>
      </c>
    </row>
    <row r="428" spans="1:22" s="1577" customFormat="1">
      <c r="A428" s="4022" t="s">
        <v>20</v>
      </c>
      <c r="B428" s="4023" t="s">
        <v>2847</v>
      </c>
      <c r="C428" s="4048"/>
      <c r="D428" s="4048"/>
      <c r="E428" s="4048"/>
      <c r="F428" s="4048"/>
      <c r="G428" s="4040">
        <f t="shared" ref="G428:V430" si="196">G429</f>
        <v>230022</v>
      </c>
      <c r="H428" s="4040">
        <f t="shared" si="196"/>
        <v>0</v>
      </c>
      <c r="I428" s="4040">
        <f t="shared" si="196"/>
        <v>0</v>
      </c>
      <c r="J428" s="4040">
        <f t="shared" si="196"/>
        <v>230022</v>
      </c>
      <c r="K428" s="4040">
        <f t="shared" si="196"/>
        <v>0</v>
      </c>
      <c r="L428" s="4040">
        <f t="shared" si="196"/>
        <v>0</v>
      </c>
      <c r="M428" s="4040">
        <f t="shared" si="196"/>
        <v>0</v>
      </c>
      <c r="N428" s="4040">
        <f t="shared" si="196"/>
        <v>0</v>
      </c>
      <c r="O428" s="4040">
        <f t="shared" si="196"/>
        <v>33015</v>
      </c>
      <c r="P428" s="4040">
        <f t="shared" si="196"/>
        <v>0</v>
      </c>
      <c r="Q428" s="4040">
        <f t="shared" si="196"/>
        <v>0</v>
      </c>
      <c r="R428" s="4040">
        <f t="shared" si="196"/>
        <v>33015</v>
      </c>
      <c r="S428" s="4040">
        <f t="shared" si="196"/>
        <v>33000</v>
      </c>
      <c r="T428" s="4040">
        <f t="shared" si="196"/>
        <v>0</v>
      </c>
      <c r="U428" s="4040">
        <f t="shared" si="196"/>
        <v>0</v>
      </c>
      <c r="V428" s="4040">
        <f>V429</f>
        <v>33000</v>
      </c>
    </row>
    <row r="429" spans="1:22" s="248" customFormat="1">
      <c r="A429" s="4022">
        <v>1</v>
      </c>
      <c r="B429" s="4023" t="s">
        <v>3122</v>
      </c>
      <c r="C429" s="4022"/>
      <c r="D429" s="4022"/>
      <c r="E429" s="4022"/>
      <c r="F429" s="4022"/>
      <c r="G429" s="4040">
        <f t="shared" si="196"/>
        <v>230022</v>
      </c>
      <c r="H429" s="4040">
        <f t="shared" si="196"/>
        <v>0</v>
      </c>
      <c r="I429" s="4040">
        <f t="shared" si="196"/>
        <v>0</v>
      </c>
      <c r="J429" s="4040">
        <f t="shared" si="196"/>
        <v>230022</v>
      </c>
      <c r="K429" s="4040">
        <f t="shared" si="196"/>
        <v>0</v>
      </c>
      <c r="L429" s="4040">
        <f t="shared" si="196"/>
        <v>0</v>
      </c>
      <c r="M429" s="4040">
        <f t="shared" si="196"/>
        <v>0</v>
      </c>
      <c r="N429" s="4040">
        <f t="shared" si="196"/>
        <v>0</v>
      </c>
      <c r="O429" s="4040">
        <f t="shared" si="196"/>
        <v>33015</v>
      </c>
      <c r="P429" s="4040">
        <f t="shared" si="196"/>
        <v>0</v>
      </c>
      <c r="Q429" s="4040">
        <f t="shared" si="196"/>
        <v>0</v>
      </c>
      <c r="R429" s="4040">
        <f t="shared" si="196"/>
        <v>33015</v>
      </c>
      <c r="S429" s="4040">
        <f t="shared" si="196"/>
        <v>33000</v>
      </c>
      <c r="T429" s="4040">
        <f t="shared" si="196"/>
        <v>0</v>
      </c>
      <c r="U429" s="4040">
        <f t="shared" si="196"/>
        <v>0</v>
      </c>
      <c r="V429" s="4040">
        <f t="shared" si="196"/>
        <v>33000</v>
      </c>
    </row>
    <row r="430" spans="1:22" ht="31.2">
      <c r="A430" s="4022" t="s">
        <v>34</v>
      </c>
      <c r="B430" s="4041" t="s">
        <v>2871</v>
      </c>
      <c r="C430" s="4022"/>
      <c r="D430" s="4022"/>
      <c r="E430" s="4022"/>
      <c r="F430" s="4022"/>
      <c r="G430" s="4042">
        <f>G431</f>
        <v>230022</v>
      </c>
      <c r="H430" s="4042">
        <f t="shared" si="196"/>
        <v>0</v>
      </c>
      <c r="I430" s="4042">
        <f t="shared" si="196"/>
        <v>0</v>
      </c>
      <c r="J430" s="4042">
        <f t="shared" si="196"/>
        <v>230022</v>
      </c>
      <c r="K430" s="4042">
        <f t="shared" si="196"/>
        <v>0</v>
      </c>
      <c r="L430" s="4042">
        <f t="shared" si="196"/>
        <v>0</v>
      </c>
      <c r="M430" s="4042">
        <f t="shared" si="196"/>
        <v>0</v>
      </c>
      <c r="N430" s="4042">
        <f t="shared" si="196"/>
        <v>0</v>
      </c>
      <c r="O430" s="4042">
        <f t="shared" si="196"/>
        <v>33015</v>
      </c>
      <c r="P430" s="4042">
        <f t="shared" si="196"/>
        <v>0</v>
      </c>
      <c r="Q430" s="4042">
        <f t="shared" si="196"/>
        <v>0</v>
      </c>
      <c r="R430" s="4042">
        <f t="shared" si="196"/>
        <v>33015</v>
      </c>
      <c r="S430" s="4042">
        <f t="shared" si="196"/>
        <v>33000</v>
      </c>
      <c r="T430" s="4042">
        <f t="shared" si="196"/>
        <v>0</v>
      </c>
      <c r="U430" s="4042">
        <f t="shared" si="196"/>
        <v>0</v>
      </c>
      <c r="V430" s="4042">
        <f t="shared" si="196"/>
        <v>33000</v>
      </c>
    </row>
    <row r="431" spans="1:22" ht="46.8">
      <c r="A431" s="4000">
        <v>1</v>
      </c>
      <c r="B431" s="4047" t="s">
        <v>3357</v>
      </c>
      <c r="C431" s="4000" t="s">
        <v>3358</v>
      </c>
      <c r="D431" s="4000" t="s">
        <v>3359</v>
      </c>
      <c r="E431" s="4000" t="s">
        <v>3092</v>
      </c>
      <c r="F431" s="4000" t="s">
        <v>3360</v>
      </c>
      <c r="G431" s="4003">
        <v>230022</v>
      </c>
      <c r="H431" s="4003"/>
      <c r="I431" s="4003"/>
      <c r="J431" s="4003">
        <v>230022</v>
      </c>
      <c r="K431" s="4003">
        <f t="shared" ref="K431" si="197">L431+M431+N431</f>
        <v>0</v>
      </c>
      <c r="L431" s="4003"/>
      <c r="M431" s="4003"/>
      <c r="N431" s="4003">
        <v>0</v>
      </c>
      <c r="O431" s="4003">
        <v>33015</v>
      </c>
      <c r="P431" s="4003"/>
      <c r="Q431" s="4003"/>
      <c r="R431" s="4003">
        <v>33015</v>
      </c>
      <c r="S431" s="4003">
        <f>T431+U431+V431</f>
        <v>33000</v>
      </c>
      <c r="T431" s="4003"/>
      <c r="U431" s="4003"/>
      <c r="V431" s="4003">
        <v>33000</v>
      </c>
    </row>
    <row r="432" spans="1:22" s="1577" customFormat="1">
      <c r="A432" s="4022" t="s">
        <v>49</v>
      </c>
      <c r="B432" s="4023" t="s">
        <v>2849</v>
      </c>
      <c r="C432" s="4048"/>
      <c r="D432" s="4048"/>
      <c r="E432" s="4048"/>
      <c r="F432" s="4048"/>
      <c r="G432" s="4040">
        <f t="shared" ref="G432:V433" si="198">G433</f>
        <v>66539.217000000004</v>
      </c>
      <c r="H432" s="4040">
        <f t="shared" si="198"/>
        <v>0</v>
      </c>
      <c r="I432" s="4040">
        <f t="shared" si="198"/>
        <v>0</v>
      </c>
      <c r="J432" s="4040">
        <f t="shared" si="198"/>
        <v>47600</v>
      </c>
      <c r="K432" s="4040">
        <f t="shared" si="198"/>
        <v>19170</v>
      </c>
      <c r="L432" s="4040">
        <f t="shared" si="198"/>
        <v>0</v>
      </c>
      <c r="M432" s="4040">
        <f t="shared" si="198"/>
        <v>0</v>
      </c>
      <c r="N432" s="4040">
        <f t="shared" si="198"/>
        <v>19170</v>
      </c>
      <c r="O432" s="4040">
        <f t="shared" si="198"/>
        <v>19170</v>
      </c>
      <c r="P432" s="4040">
        <f t="shared" si="198"/>
        <v>0</v>
      </c>
      <c r="Q432" s="4040">
        <f t="shared" si="198"/>
        <v>0</v>
      </c>
      <c r="R432" s="4040">
        <f t="shared" si="198"/>
        <v>19170</v>
      </c>
      <c r="S432" s="4040">
        <f t="shared" si="198"/>
        <v>5330</v>
      </c>
      <c r="T432" s="4040">
        <f t="shared" si="198"/>
        <v>0</v>
      </c>
      <c r="U432" s="4040">
        <f t="shared" si="198"/>
        <v>0</v>
      </c>
      <c r="V432" s="4040">
        <f>V433</f>
        <v>5330</v>
      </c>
    </row>
    <row r="433" spans="1:22" s="248" customFormat="1">
      <c r="A433" s="4022">
        <v>1</v>
      </c>
      <c r="B433" s="4023" t="s">
        <v>3122</v>
      </c>
      <c r="C433" s="4022"/>
      <c r="D433" s="4022"/>
      <c r="E433" s="4022"/>
      <c r="F433" s="4022"/>
      <c r="G433" s="4040">
        <f t="shared" si="198"/>
        <v>66539.217000000004</v>
      </c>
      <c r="H433" s="4040">
        <f t="shared" si="198"/>
        <v>0</v>
      </c>
      <c r="I433" s="4040">
        <f t="shared" si="198"/>
        <v>0</v>
      </c>
      <c r="J433" s="4040">
        <f t="shared" si="198"/>
        <v>47600</v>
      </c>
      <c r="K433" s="4040">
        <f t="shared" si="198"/>
        <v>19170</v>
      </c>
      <c r="L433" s="4040">
        <f t="shared" si="198"/>
        <v>0</v>
      </c>
      <c r="M433" s="4040">
        <f t="shared" si="198"/>
        <v>0</v>
      </c>
      <c r="N433" s="4040">
        <f t="shared" si="198"/>
        <v>19170</v>
      </c>
      <c r="O433" s="4040">
        <f t="shared" si="198"/>
        <v>19170</v>
      </c>
      <c r="P433" s="4040">
        <f t="shared" si="198"/>
        <v>0</v>
      </c>
      <c r="Q433" s="4040">
        <f t="shared" si="198"/>
        <v>0</v>
      </c>
      <c r="R433" s="4040">
        <f t="shared" si="198"/>
        <v>19170</v>
      </c>
      <c r="S433" s="4040">
        <f t="shared" si="198"/>
        <v>5330</v>
      </c>
      <c r="T433" s="4040">
        <f t="shared" si="198"/>
        <v>0</v>
      </c>
      <c r="U433" s="4040">
        <f t="shared" si="198"/>
        <v>0</v>
      </c>
      <c r="V433" s="4040">
        <f t="shared" si="198"/>
        <v>5330</v>
      </c>
    </row>
    <row r="434" spans="1:22" ht="31.2">
      <c r="A434" s="4022" t="s">
        <v>34</v>
      </c>
      <c r="B434" s="4041" t="s">
        <v>2871</v>
      </c>
      <c r="C434" s="4022"/>
      <c r="D434" s="4022"/>
      <c r="E434" s="4022"/>
      <c r="F434" s="4022"/>
      <c r="G434" s="4042">
        <f>SUM(G435:G436)</f>
        <v>66539.217000000004</v>
      </c>
      <c r="H434" s="4042">
        <f t="shared" ref="H434:V434" si="199">SUM(H435:H436)</f>
        <v>0</v>
      </c>
      <c r="I434" s="4042">
        <f t="shared" si="199"/>
        <v>0</v>
      </c>
      <c r="J434" s="4042">
        <f t="shared" si="199"/>
        <v>47600</v>
      </c>
      <c r="K434" s="4042">
        <f t="shared" si="199"/>
        <v>19170</v>
      </c>
      <c r="L434" s="4042">
        <f t="shared" si="199"/>
        <v>0</v>
      </c>
      <c r="M434" s="4042">
        <f t="shared" si="199"/>
        <v>0</v>
      </c>
      <c r="N434" s="4042">
        <f t="shared" si="199"/>
        <v>19170</v>
      </c>
      <c r="O434" s="4042">
        <f t="shared" si="199"/>
        <v>19170</v>
      </c>
      <c r="P434" s="4042">
        <f t="shared" si="199"/>
        <v>0</v>
      </c>
      <c r="Q434" s="4042">
        <f t="shared" si="199"/>
        <v>0</v>
      </c>
      <c r="R434" s="4042">
        <f t="shared" si="199"/>
        <v>19170</v>
      </c>
      <c r="S434" s="4042">
        <f t="shared" si="199"/>
        <v>5330</v>
      </c>
      <c r="T434" s="4042">
        <f t="shared" si="199"/>
        <v>0</v>
      </c>
      <c r="U434" s="4042">
        <f t="shared" si="199"/>
        <v>0</v>
      </c>
      <c r="V434" s="4042">
        <f t="shared" si="199"/>
        <v>5330</v>
      </c>
    </row>
    <row r="435" spans="1:22" s="4012" customFormat="1" ht="43.5" customHeight="1">
      <c r="A435" s="4187">
        <v>1</v>
      </c>
      <c r="B435" s="4053" t="s">
        <v>3361</v>
      </c>
      <c r="C435" s="4060" t="s">
        <v>2982</v>
      </c>
      <c r="D435" s="4060" t="s">
        <v>3362</v>
      </c>
      <c r="E435" s="4060" t="s">
        <v>2887</v>
      </c>
      <c r="F435" s="4060" t="s">
        <v>3363</v>
      </c>
      <c r="G435" s="4070">
        <v>31857</v>
      </c>
      <c r="H435" s="4070"/>
      <c r="I435" s="4070"/>
      <c r="J435" s="4070">
        <v>28600</v>
      </c>
      <c r="K435" s="4070">
        <f>N435</f>
        <v>18670</v>
      </c>
      <c r="L435" s="4070"/>
      <c r="M435" s="4070"/>
      <c r="N435" s="4046">
        <v>18670</v>
      </c>
      <c r="O435" s="4070">
        <f>R435</f>
        <v>18670</v>
      </c>
      <c r="P435" s="4070"/>
      <c r="Q435" s="4070"/>
      <c r="R435" s="4070">
        <v>18670</v>
      </c>
      <c r="S435" s="4046">
        <f>V435</f>
        <v>1330</v>
      </c>
      <c r="T435" s="4070"/>
      <c r="U435" s="4070"/>
      <c r="V435" s="4070">
        <v>1330</v>
      </c>
    </row>
    <row r="436" spans="1:22" s="4012" customFormat="1" ht="38.25" customHeight="1">
      <c r="A436" s="4187">
        <v>2</v>
      </c>
      <c r="B436" s="4053" t="s">
        <v>3364</v>
      </c>
      <c r="C436" s="4060" t="s">
        <v>2982</v>
      </c>
      <c r="D436" s="4060" t="s">
        <v>3365</v>
      </c>
      <c r="E436" s="4060" t="s">
        <v>2892</v>
      </c>
      <c r="F436" s="4060" t="s">
        <v>3366</v>
      </c>
      <c r="G436" s="4070">
        <v>34682.216999999997</v>
      </c>
      <c r="H436" s="4070"/>
      <c r="I436" s="4070"/>
      <c r="J436" s="4070">
        <v>19000</v>
      </c>
      <c r="K436" s="4071">
        <f>N436</f>
        <v>500</v>
      </c>
      <c r="L436" s="4071"/>
      <c r="M436" s="4071"/>
      <c r="N436" s="4046">
        <v>500</v>
      </c>
      <c r="O436" s="4071">
        <f>R436</f>
        <v>500</v>
      </c>
      <c r="P436" s="4071"/>
      <c r="Q436" s="4071"/>
      <c r="R436" s="4070">
        <v>500</v>
      </c>
      <c r="S436" s="4046">
        <f>V436</f>
        <v>4000</v>
      </c>
      <c r="T436" s="4070"/>
      <c r="U436" s="4070"/>
      <c r="V436" s="4070">
        <v>4000</v>
      </c>
    </row>
    <row r="437" spans="1:22" s="1577" customFormat="1">
      <c r="A437" s="4022" t="s">
        <v>50</v>
      </c>
      <c r="B437" s="4023" t="s">
        <v>2850</v>
      </c>
      <c r="C437" s="4048"/>
      <c r="D437" s="4048"/>
      <c r="E437" s="4048"/>
      <c r="F437" s="4048"/>
      <c r="G437" s="4040">
        <f t="shared" ref="G437:V439" si="200">G438</f>
        <v>14302.601000000001</v>
      </c>
      <c r="H437" s="4040">
        <f t="shared" si="200"/>
        <v>0</v>
      </c>
      <c r="I437" s="4040">
        <f t="shared" si="200"/>
        <v>0</v>
      </c>
      <c r="J437" s="4040">
        <f t="shared" si="200"/>
        <v>0</v>
      </c>
      <c r="K437" s="4040">
        <f t="shared" si="200"/>
        <v>11298</v>
      </c>
      <c r="L437" s="4040">
        <f t="shared" si="200"/>
        <v>0</v>
      </c>
      <c r="M437" s="4040">
        <f t="shared" si="200"/>
        <v>0</v>
      </c>
      <c r="N437" s="4040">
        <f t="shared" si="200"/>
        <v>11298</v>
      </c>
      <c r="O437" s="4040">
        <f t="shared" si="200"/>
        <v>10000</v>
      </c>
      <c r="P437" s="4040">
        <f t="shared" si="200"/>
        <v>0</v>
      </c>
      <c r="Q437" s="4040">
        <f t="shared" si="200"/>
        <v>0</v>
      </c>
      <c r="R437" s="4040">
        <f t="shared" si="200"/>
        <v>10000</v>
      </c>
      <c r="S437" s="4040">
        <f t="shared" si="200"/>
        <v>2800</v>
      </c>
      <c r="T437" s="4040">
        <f t="shared" si="200"/>
        <v>0</v>
      </c>
      <c r="U437" s="4040">
        <f t="shared" si="200"/>
        <v>0</v>
      </c>
      <c r="V437" s="4040">
        <f>V438</f>
        <v>2800</v>
      </c>
    </row>
    <row r="438" spans="1:22" s="248" customFormat="1">
      <c r="A438" s="4022">
        <v>1</v>
      </c>
      <c r="B438" s="4023" t="s">
        <v>3122</v>
      </c>
      <c r="C438" s="4022"/>
      <c r="D438" s="4022"/>
      <c r="E438" s="4022"/>
      <c r="F438" s="4022"/>
      <c r="G438" s="4040">
        <f t="shared" si="200"/>
        <v>14302.601000000001</v>
      </c>
      <c r="H438" s="4040">
        <f t="shared" si="200"/>
        <v>0</v>
      </c>
      <c r="I438" s="4040">
        <f t="shared" si="200"/>
        <v>0</v>
      </c>
      <c r="J438" s="4040">
        <f t="shared" si="200"/>
        <v>0</v>
      </c>
      <c r="K438" s="4040">
        <f t="shared" si="200"/>
        <v>11298</v>
      </c>
      <c r="L438" s="4040">
        <f t="shared" si="200"/>
        <v>0</v>
      </c>
      <c r="M438" s="4040">
        <f t="shared" si="200"/>
        <v>0</v>
      </c>
      <c r="N438" s="4040">
        <f t="shared" si="200"/>
        <v>11298</v>
      </c>
      <c r="O438" s="4040">
        <f t="shared" si="200"/>
        <v>10000</v>
      </c>
      <c r="P438" s="4040">
        <f t="shared" si="200"/>
        <v>0</v>
      </c>
      <c r="Q438" s="4040">
        <f t="shared" si="200"/>
        <v>0</v>
      </c>
      <c r="R438" s="4040">
        <f t="shared" si="200"/>
        <v>10000</v>
      </c>
      <c r="S438" s="4040">
        <f t="shared" si="200"/>
        <v>2800</v>
      </c>
      <c r="T438" s="4040">
        <f t="shared" si="200"/>
        <v>0</v>
      </c>
      <c r="U438" s="4040">
        <f t="shared" si="200"/>
        <v>0</v>
      </c>
      <c r="V438" s="4040">
        <f t="shared" si="200"/>
        <v>2800</v>
      </c>
    </row>
    <row r="439" spans="1:22" ht="31.2">
      <c r="A439" s="4022" t="s">
        <v>34</v>
      </c>
      <c r="B439" s="4041" t="s">
        <v>2871</v>
      </c>
      <c r="C439" s="4022"/>
      <c r="D439" s="4022"/>
      <c r="E439" s="4022"/>
      <c r="F439" s="4022"/>
      <c r="G439" s="4042">
        <f>G440</f>
        <v>14302.601000000001</v>
      </c>
      <c r="H439" s="4042">
        <f t="shared" si="200"/>
        <v>0</v>
      </c>
      <c r="I439" s="4042">
        <f t="shared" si="200"/>
        <v>0</v>
      </c>
      <c r="J439" s="4042">
        <f t="shared" si="200"/>
        <v>0</v>
      </c>
      <c r="K439" s="4042">
        <f t="shared" si="200"/>
        <v>11298</v>
      </c>
      <c r="L439" s="4042">
        <f t="shared" si="200"/>
        <v>0</v>
      </c>
      <c r="M439" s="4042">
        <f t="shared" si="200"/>
        <v>0</v>
      </c>
      <c r="N439" s="4042">
        <f t="shared" si="200"/>
        <v>11298</v>
      </c>
      <c r="O439" s="4042">
        <f t="shared" si="200"/>
        <v>10000</v>
      </c>
      <c r="P439" s="4042">
        <f t="shared" si="200"/>
        <v>0</v>
      </c>
      <c r="Q439" s="4042">
        <f t="shared" si="200"/>
        <v>0</v>
      </c>
      <c r="R439" s="4042">
        <f t="shared" si="200"/>
        <v>10000</v>
      </c>
      <c r="S439" s="4042">
        <f t="shared" si="200"/>
        <v>2800</v>
      </c>
      <c r="T439" s="4042">
        <f t="shared" si="200"/>
        <v>0</v>
      </c>
      <c r="U439" s="4042">
        <f t="shared" si="200"/>
        <v>0</v>
      </c>
      <c r="V439" s="4042">
        <f t="shared" si="200"/>
        <v>2800</v>
      </c>
    </row>
    <row r="440" spans="1:22" s="4015" customFormat="1" ht="55.5" customHeight="1">
      <c r="A440" s="4000">
        <v>1</v>
      </c>
      <c r="B440" s="4188" t="s">
        <v>3367</v>
      </c>
      <c r="C440" s="4000" t="s">
        <v>3133</v>
      </c>
      <c r="D440" s="4000" t="s">
        <v>3368</v>
      </c>
      <c r="E440" s="4189" t="s">
        <v>3155</v>
      </c>
      <c r="F440" s="4190" t="s">
        <v>3369</v>
      </c>
      <c r="G440" s="4191">
        <v>14302.601000000001</v>
      </c>
      <c r="H440" s="4191"/>
      <c r="I440" s="4191"/>
      <c r="J440" s="4191"/>
      <c r="K440" s="4191">
        <f>N440</f>
        <v>11298</v>
      </c>
      <c r="L440" s="4191"/>
      <c r="M440" s="4191"/>
      <c r="N440" s="4191">
        <v>11298</v>
      </c>
      <c r="O440" s="4191">
        <v>10000</v>
      </c>
      <c r="P440" s="4191"/>
      <c r="Q440" s="4191"/>
      <c r="R440" s="4191">
        <v>10000</v>
      </c>
      <c r="S440" s="4191">
        <v>2800</v>
      </c>
      <c r="T440" s="4191"/>
      <c r="U440" s="4191"/>
      <c r="V440" s="4191">
        <v>2800</v>
      </c>
    </row>
    <row r="441" spans="1:22" s="1577" customFormat="1">
      <c r="A441" s="4022" t="s">
        <v>72</v>
      </c>
      <c r="B441" s="4023" t="s">
        <v>2851</v>
      </c>
      <c r="C441" s="4048"/>
      <c r="D441" s="4048"/>
      <c r="E441" s="4048"/>
      <c r="F441" s="4048"/>
      <c r="G441" s="4040">
        <f t="shared" ref="G441:V442" si="201">G442</f>
        <v>251757.935</v>
      </c>
      <c r="H441" s="4040">
        <f t="shared" si="201"/>
        <v>0</v>
      </c>
      <c r="I441" s="4040">
        <f t="shared" si="201"/>
        <v>0</v>
      </c>
      <c r="J441" s="4040">
        <f t="shared" si="201"/>
        <v>251757.935</v>
      </c>
      <c r="K441" s="4040">
        <f t="shared" si="201"/>
        <v>20000</v>
      </c>
      <c r="L441" s="4040">
        <f t="shared" si="201"/>
        <v>0</v>
      </c>
      <c r="M441" s="4040">
        <f t="shared" si="201"/>
        <v>0</v>
      </c>
      <c r="N441" s="4040">
        <f t="shared" si="201"/>
        <v>20000</v>
      </c>
      <c r="O441" s="4040">
        <f t="shared" si="201"/>
        <v>20000</v>
      </c>
      <c r="P441" s="4040">
        <f t="shared" si="201"/>
        <v>0</v>
      </c>
      <c r="Q441" s="4040">
        <f t="shared" si="201"/>
        <v>0</v>
      </c>
      <c r="R441" s="4040">
        <f t="shared" si="201"/>
        <v>20000</v>
      </c>
      <c r="S441" s="4040">
        <f t="shared" si="201"/>
        <v>14000</v>
      </c>
      <c r="T441" s="4040">
        <f t="shared" si="201"/>
        <v>0</v>
      </c>
      <c r="U441" s="4040">
        <f t="shared" si="201"/>
        <v>0</v>
      </c>
      <c r="V441" s="4040">
        <f>V442</f>
        <v>14000</v>
      </c>
    </row>
    <row r="442" spans="1:22" s="248" customFormat="1">
      <c r="A442" s="4022">
        <v>1</v>
      </c>
      <c r="B442" s="4023" t="s">
        <v>3122</v>
      </c>
      <c r="C442" s="4022"/>
      <c r="D442" s="4022"/>
      <c r="E442" s="4022"/>
      <c r="F442" s="4022"/>
      <c r="G442" s="4040">
        <f t="shared" si="201"/>
        <v>251757.935</v>
      </c>
      <c r="H442" s="4040">
        <f t="shared" si="201"/>
        <v>0</v>
      </c>
      <c r="I442" s="4040">
        <f t="shared" si="201"/>
        <v>0</v>
      </c>
      <c r="J442" s="4040">
        <f t="shared" si="201"/>
        <v>251757.935</v>
      </c>
      <c r="K442" s="4040">
        <f t="shared" si="201"/>
        <v>20000</v>
      </c>
      <c r="L442" s="4040">
        <f t="shared" si="201"/>
        <v>0</v>
      </c>
      <c r="M442" s="4040">
        <f t="shared" si="201"/>
        <v>0</v>
      </c>
      <c r="N442" s="4040">
        <f t="shared" si="201"/>
        <v>20000</v>
      </c>
      <c r="O442" s="4040">
        <f t="shared" si="201"/>
        <v>20000</v>
      </c>
      <c r="P442" s="4040">
        <f t="shared" si="201"/>
        <v>0</v>
      </c>
      <c r="Q442" s="4040">
        <f t="shared" si="201"/>
        <v>0</v>
      </c>
      <c r="R442" s="4040">
        <f t="shared" si="201"/>
        <v>20000</v>
      </c>
      <c r="S442" s="4040">
        <f t="shared" si="201"/>
        <v>14000</v>
      </c>
      <c r="T442" s="4040">
        <f t="shared" si="201"/>
        <v>0</v>
      </c>
      <c r="U442" s="4040">
        <f t="shared" si="201"/>
        <v>0</v>
      </c>
      <c r="V442" s="4040">
        <f t="shared" si="201"/>
        <v>14000</v>
      </c>
    </row>
    <row r="443" spans="1:22" ht="31.2">
      <c r="A443" s="4022" t="s">
        <v>34</v>
      </c>
      <c r="B443" s="4041" t="s">
        <v>2871</v>
      </c>
      <c r="C443" s="4022"/>
      <c r="D443" s="4022"/>
      <c r="E443" s="4022"/>
      <c r="F443" s="4022"/>
      <c r="G443" s="4042">
        <f>SUM(G444:G445)</f>
        <v>251757.935</v>
      </c>
      <c r="H443" s="4042">
        <f t="shared" ref="H443:V443" si="202">SUM(H444:H445)</f>
        <v>0</v>
      </c>
      <c r="I443" s="4042">
        <f t="shared" si="202"/>
        <v>0</v>
      </c>
      <c r="J443" s="4042">
        <f t="shared" si="202"/>
        <v>251757.935</v>
      </c>
      <c r="K443" s="4042">
        <f t="shared" si="202"/>
        <v>20000</v>
      </c>
      <c r="L443" s="4042">
        <f t="shared" si="202"/>
        <v>0</v>
      </c>
      <c r="M443" s="4042">
        <f t="shared" si="202"/>
        <v>0</v>
      </c>
      <c r="N443" s="4042">
        <f t="shared" si="202"/>
        <v>20000</v>
      </c>
      <c r="O443" s="4042">
        <f t="shared" si="202"/>
        <v>20000</v>
      </c>
      <c r="P443" s="4042">
        <f t="shared" si="202"/>
        <v>0</v>
      </c>
      <c r="Q443" s="4042">
        <f t="shared" si="202"/>
        <v>0</v>
      </c>
      <c r="R443" s="4042">
        <f t="shared" si="202"/>
        <v>20000</v>
      </c>
      <c r="S443" s="4042">
        <f t="shared" si="202"/>
        <v>14000</v>
      </c>
      <c r="T443" s="4042">
        <f t="shared" si="202"/>
        <v>0</v>
      </c>
      <c r="U443" s="4042">
        <f t="shared" si="202"/>
        <v>0</v>
      </c>
      <c r="V443" s="4042">
        <f t="shared" si="202"/>
        <v>14000</v>
      </c>
    </row>
    <row r="444" spans="1:22" s="4085" customFormat="1" ht="46.8">
      <c r="A444" s="4000">
        <v>1</v>
      </c>
      <c r="B444" s="4079" t="s">
        <v>3370</v>
      </c>
      <c r="C444" s="4080" t="s">
        <v>3031</v>
      </c>
      <c r="D444" s="4080" t="s">
        <v>3371</v>
      </c>
      <c r="E444" s="4080" t="s">
        <v>2887</v>
      </c>
      <c r="F444" s="4082" t="s">
        <v>3372</v>
      </c>
      <c r="G444" s="4083">
        <v>182903.72899999999</v>
      </c>
      <c r="H444" s="4084"/>
      <c r="I444" s="4084"/>
      <c r="J444" s="4083">
        <f t="shared" ref="J444:J445" si="203">G444</f>
        <v>182903.72899999999</v>
      </c>
      <c r="K444" s="4083">
        <f t="shared" ref="K444:K445" si="204">SUM(L444:N444)</f>
        <v>20000</v>
      </c>
      <c r="L444" s="4084"/>
      <c r="M444" s="4084"/>
      <c r="N444" s="4003">
        <v>20000</v>
      </c>
      <c r="O444" s="4083">
        <f t="shared" ref="O444:O445" si="205">SUM(P444:R444)</f>
        <v>20000</v>
      </c>
      <c r="P444" s="4084"/>
      <c r="Q444" s="4084"/>
      <c r="R444" s="4083">
        <v>20000</v>
      </c>
      <c r="S444" s="4003">
        <f t="shared" ref="S444:S445" si="206">SUM(T444:V444)</f>
        <v>10000</v>
      </c>
      <c r="T444" s="4084"/>
      <c r="U444" s="4084"/>
      <c r="V444" s="4083">
        <v>10000</v>
      </c>
    </row>
    <row r="445" spans="1:22" ht="38.25" customHeight="1">
      <c r="A445" s="4000">
        <v>2</v>
      </c>
      <c r="B445" s="4047" t="s">
        <v>3373</v>
      </c>
      <c r="C445" s="4192"/>
      <c r="D445" s="4080" t="s">
        <v>3374</v>
      </c>
      <c r="E445" s="4080" t="s">
        <v>2892</v>
      </c>
      <c r="F445" s="4080" t="s">
        <v>3375</v>
      </c>
      <c r="G445" s="4083">
        <v>68854.206000000006</v>
      </c>
      <c r="H445" s="4083"/>
      <c r="I445" s="4083"/>
      <c r="J445" s="4083">
        <f t="shared" si="203"/>
        <v>68854.206000000006</v>
      </c>
      <c r="K445" s="4083">
        <f t="shared" si="204"/>
        <v>0</v>
      </c>
      <c r="L445" s="4083"/>
      <c r="M445" s="4083"/>
      <c r="N445" s="4003">
        <v>0</v>
      </c>
      <c r="O445" s="4083">
        <f t="shared" si="205"/>
        <v>0</v>
      </c>
      <c r="P445" s="4083"/>
      <c r="Q445" s="4083"/>
      <c r="R445" s="4083">
        <v>0</v>
      </c>
      <c r="S445" s="4003">
        <f t="shared" si="206"/>
        <v>4000</v>
      </c>
      <c r="T445" s="4083"/>
      <c r="U445" s="4083"/>
      <c r="V445" s="4083">
        <v>4000</v>
      </c>
    </row>
    <row r="446" spans="1:22" s="1577" customFormat="1">
      <c r="A446" s="4022" t="s">
        <v>100</v>
      </c>
      <c r="B446" s="4023" t="s">
        <v>2852</v>
      </c>
      <c r="C446" s="4048"/>
      <c r="D446" s="4048"/>
      <c r="E446" s="4048"/>
      <c r="F446" s="4048"/>
      <c r="G446" s="4040">
        <f t="shared" ref="G446:V447" si="207">G447</f>
        <v>238879.45199999999</v>
      </c>
      <c r="H446" s="4040">
        <f t="shared" si="207"/>
        <v>0</v>
      </c>
      <c r="I446" s="4040">
        <f t="shared" si="207"/>
        <v>0</v>
      </c>
      <c r="J446" s="4040">
        <f t="shared" si="207"/>
        <v>216100</v>
      </c>
      <c r="K446" s="4040">
        <f t="shared" si="207"/>
        <v>52069.249000000003</v>
      </c>
      <c r="L446" s="4040">
        <f t="shared" si="207"/>
        <v>0</v>
      </c>
      <c r="M446" s="4040">
        <f t="shared" si="207"/>
        <v>0</v>
      </c>
      <c r="N446" s="4040">
        <f t="shared" si="207"/>
        <v>52069.249000000003</v>
      </c>
      <c r="O446" s="4040">
        <f t="shared" si="207"/>
        <v>53000</v>
      </c>
      <c r="P446" s="4040">
        <f t="shared" si="207"/>
        <v>0</v>
      </c>
      <c r="Q446" s="4040">
        <f t="shared" si="207"/>
        <v>0</v>
      </c>
      <c r="R446" s="4040">
        <f t="shared" si="207"/>
        <v>53000</v>
      </c>
      <c r="S446" s="4040">
        <f t="shared" si="207"/>
        <v>25866</v>
      </c>
      <c r="T446" s="4040">
        <f t="shared" si="207"/>
        <v>0</v>
      </c>
      <c r="U446" s="4040">
        <f t="shared" si="207"/>
        <v>0</v>
      </c>
      <c r="V446" s="4040">
        <f>V447</f>
        <v>25866</v>
      </c>
    </row>
    <row r="447" spans="1:22" s="248" customFormat="1">
      <c r="A447" s="4022">
        <v>1</v>
      </c>
      <c r="B447" s="4023" t="s">
        <v>3122</v>
      </c>
      <c r="C447" s="4022"/>
      <c r="D447" s="4022"/>
      <c r="E447" s="4022"/>
      <c r="F447" s="4022"/>
      <c r="G447" s="4040">
        <f t="shared" si="207"/>
        <v>238879.45199999999</v>
      </c>
      <c r="H447" s="4040">
        <f t="shared" si="207"/>
        <v>0</v>
      </c>
      <c r="I447" s="4040">
        <f t="shared" si="207"/>
        <v>0</v>
      </c>
      <c r="J447" s="4040">
        <f t="shared" si="207"/>
        <v>216100</v>
      </c>
      <c r="K447" s="4040">
        <f t="shared" si="207"/>
        <v>52069.249000000003</v>
      </c>
      <c r="L447" s="4040">
        <f t="shared" si="207"/>
        <v>0</v>
      </c>
      <c r="M447" s="4040">
        <f t="shared" si="207"/>
        <v>0</v>
      </c>
      <c r="N447" s="4040">
        <f t="shared" si="207"/>
        <v>52069.249000000003</v>
      </c>
      <c r="O447" s="4040">
        <f t="shared" si="207"/>
        <v>53000</v>
      </c>
      <c r="P447" s="4040">
        <f t="shared" si="207"/>
        <v>0</v>
      </c>
      <c r="Q447" s="4040">
        <f t="shared" si="207"/>
        <v>0</v>
      </c>
      <c r="R447" s="4040">
        <f t="shared" si="207"/>
        <v>53000</v>
      </c>
      <c r="S447" s="4040">
        <f t="shared" si="207"/>
        <v>25866</v>
      </c>
      <c r="T447" s="4040">
        <f t="shared" si="207"/>
        <v>0</v>
      </c>
      <c r="U447" s="4040">
        <f t="shared" si="207"/>
        <v>0</v>
      </c>
      <c r="V447" s="4040">
        <f t="shared" si="207"/>
        <v>25866</v>
      </c>
    </row>
    <row r="448" spans="1:22" ht="31.2">
      <c r="A448" s="4022" t="s">
        <v>34</v>
      </c>
      <c r="B448" s="4041" t="s">
        <v>2871</v>
      </c>
      <c r="C448" s="4022"/>
      <c r="D448" s="4022"/>
      <c r="E448" s="4022"/>
      <c r="F448" s="4022"/>
      <c r="G448" s="4042">
        <f>SUM(G449:G452)</f>
        <v>238879.45199999999</v>
      </c>
      <c r="H448" s="4042">
        <f t="shared" ref="H448:V448" si="208">SUM(H449:H452)</f>
        <v>0</v>
      </c>
      <c r="I448" s="4042">
        <f t="shared" si="208"/>
        <v>0</v>
      </c>
      <c r="J448" s="4042">
        <f t="shared" si="208"/>
        <v>216100</v>
      </c>
      <c r="K448" s="4042">
        <f t="shared" si="208"/>
        <v>52069.249000000003</v>
      </c>
      <c r="L448" s="4042">
        <f t="shared" si="208"/>
        <v>0</v>
      </c>
      <c r="M448" s="4042">
        <f t="shared" si="208"/>
        <v>0</v>
      </c>
      <c r="N448" s="4042">
        <f t="shared" si="208"/>
        <v>52069.249000000003</v>
      </c>
      <c r="O448" s="4042">
        <f t="shared" si="208"/>
        <v>53000</v>
      </c>
      <c r="P448" s="4042">
        <f t="shared" si="208"/>
        <v>0</v>
      </c>
      <c r="Q448" s="4042">
        <f t="shared" si="208"/>
        <v>0</v>
      </c>
      <c r="R448" s="4042">
        <f t="shared" si="208"/>
        <v>53000</v>
      </c>
      <c r="S448" s="4042">
        <f t="shared" si="208"/>
        <v>25866</v>
      </c>
      <c r="T448" s="4042">
        <f t="shared" si="208"/>
        <v>0</v>
      </c>
      <c r="U448" s="4042">
        <f t="shared" si="208"/>
        <v>0</v>
      </c>
      <c r="V448" s="4042">
        <f t="shared" si="208"/>
        <v>25866</v>
      </c>
    </row>
    <row r="449" spans="1:22" ht="78" customHeight="1">
      <c r="A449" s="4140">
        <v>1</v>
      </c>
      <c r="B449" s="4001" t="s">
        <v>3376</v>
      </c>
      <c r="C449" s="4128" t="s">
        <v>2885</v>
      </c>
      <c r="D449" s="4128" t="s">
        <v>3377</v>
      </c>
      <c r="E449" s="4128" t="s">
        <v>2887</v>
      </c>
      <c r="F449" s="4060" t="s">
        <v>3378</v>
      </c>
      <c r="G449" s="4131">
        <v>21388</v>
      </c>
      <c r="H449" s="4131"/>
      <c r="I449" s="4131"/>
      <c r="J449" s="4131">
        <v>20000</v>
      </c>
      <c r="K449" s="4005">
        <f>SUM(L449:N449)</f>
        <v>11500</v>
      </c>
      <c r="L449" s="4005"/>
      <c r="M449" s="4005"/>
      <c r="N449" s="4005">
        <v>11500</v>
      </c>
      <c r="O449" s="4005">
        <f>SUM(P449:R449)</f>
        <v>11500</v>
      </c>
      <c r="P449" s="4005"/>
      <c r="Q449" s="4005"/>
      <c r="R449" s="4005">
        <v>11500</v>
      </c>
      <c r="S449" s="4005">
        <f>T449+U449+V449</f>
        <v>3500</v>
      </c>
      <c r="T449" s="4005"/>
      <c r="U449" s="4005"/>
      <c r="V449" s="4005">
        <v>3500</v>
      </c>
    </row>
    <row r="450" spans="1:22" ht="72.75" customHeight="1">
      <c r="A450" s="4140">
        <v>2</v>
      </c>
      <c r="B450" s="4001" t="s">
        <v>3379</v>
      </c>
      <c r="C450" s="4128" t="s">
        <v>2885</v>
      </c>
      <c r="D450" s="4128" t="s">
        <v>3380</v>
      </c>
      <c r="E450" s="4128" t="s">
        <v>2887</v>
      </c>
      <c r="F450" s="4060" t="s">
        <v>3381</v>
      </c>
      <c r="G450" s="4131">
        <v>70335</v>
      </c>
      <c r="H450" s="4131"/>
      <c r="I450" s="4131"/>
      <c r="J450" s="4131">
        <v>63300</v>
      </c>
      <c r="K450" s="4005">
        <f t="shared" ref="K450:K451" si="209">L450+M450+N450</f>
        <v>27600</v>
      </c>
      <c r="L450" s="4005"/>
      <c r="M450" s="4005"/>
      <c r="N450" s="4005">
        <v>27600</v>
      </c>
      <c r="O450" s="4005">
        <f t="shared" ref="O450:O451" si="210">P450+Q450+R450</f>
        <v>27600</v>
      </c>
      <c r="P450" s="4005"/>
      <c r="Q450" s="4005"/>
      <c r="R450" s="4005">
        <v>27600</v>
      </c>
      <c r="S450" s="4005">
        <v>2400</v>
      </c>
      <c r="T450" s="4005"/>
      <c r="U450" s="4005"/>
      <c r="V450" s="4005">
        <v>2400</v>
      </c>
    </row>
    <row r="451" spans="1:22" ht="27.75" customHeight="1">
      <c r="A451" s="4140">
        <v>3</v>
      </c>
      <c r="B451" s="4001" t="s">
        <v>3382</v>
      </c>
      <c r="C451" s="4128" t="s">
        <v>2885</v>
      </c>
      <c r="D451" s="4128" t="s">
        <v>3383</v>
      </c>
      <c r="E451" s="4128" t="s">
        <v>2882</v>
      </c>
      <c r="F451" s="4060" t="s">
        <v>3384</v>
      </c>
      <c r="G451" s="4131">
        <v>71318.634999999995</v>
      </c>
      <c r="H451" s="4131"/>
      <c r="I451" s="4131"/>
      <c r="J451" s="4131">
        <v>64600</v>
      </c>
      <c r="K451" s="4005">
        <f t="shared" si="209"/>
        <v>12000</v>
      </c>
      <c r="L451" s="4005"/>
      <c r="M451" s="4005"/>
      <c r="N451" s="4005">
        <v>12000</v>
      </c>
      <c r="O451" s="4005">
        <f t="shared" si="210"/>
        <v>12000</v>
      </c>
      <c r="P451" s="4005"/>
      <c r="Q451" s="4005"/>
      <c r="R451" s="4005">
        <v>12000</v>
      </c>
      <c r="S451" s="4005">
        <f t="shared" ref="S451" si="211">T451+U451+V451</f>
        <v>11866</v>
      </c>
      <c r="T451" s="4005"/>
      <c r="U451" s="4005"/>
      <c r="V451" s="4005">
        <f>11866</f>
        <v>11866</v>
      </c>
    </row>
    <row r="452" spans="1:22" ht="38.25" customHeight="1">
      <c r="A452" s="4140">
        <v>4</v>
      </c>
      <c r="B452" s="4001" t="s">
        <v>3385</v>
      </c>
      <c r="C452" s="4128" t="s">
        <v>2885</v>
      </c>
      <c r="D452" s="4060" t="s">
        <v>3386</v>
      </c>
      <c r="E452" s="4128" t="s">
        <v>2892</v>
      </c>
      <c r="F452" s="4060" t="s">
        <v>3387</v>
      </c>
      <c r="G452" s="4131">
        <v>75837.816999999995</v>
      </c>
      <c r="H452" s="4131"/>
      <c r="I452" s="4131"/>
      <c r="J452" s="4131">
        <v>68200</v>
      </c>
      <c r="K452" s="4131">
        <f>N452</f>
        <v>969.24900000000002</v>
      </c>
      <c r="L452" s="4131"/>
      <c r="M452" s="4131"/>
      <c r="N452" s="4005">
        <v>969.24900000000002</v>
      </c>
      <c r="O452" s="4131">
        <f>R452</f>
        <v>1900</v>
      </c>
      <c r="P452" s="4131"/>
      <c r="Q452" s="4131"/>
      <c r="R452" s="4131">
        <v>1900</v>
      </c>
      <c r="S452" s="4005">
        <v>8100</v>
      </c>
      <c r="T452" s="4131"/>
      <c r="U452" s="4131"/>
      <c r="V452" s="4131">
        <v>8100</v>
      </c>
    </row>
    <row r="453" spans="1:22" s="1577" customFormat="1">
      <c r="A453" s="4022" t="s">
        <v>151</v>
      </c>
      <c r="B453" s="4023" t="s">
        <v>3174</v>
      </c>
      <c r="C453" s="4048"/>
      <c r="D453" s="4048"/>
      <c r="E453" s="4048"/>
      <c r="F453" s="4048"/>
      <c r="G453" s="4040">
        <f t="shared" ref="G453:V454" si="212">G454</f>
        <v>693955</v>
      </c>
      <c r="H453" s="4040">
        <f t="shared" si="212"/>
        <v>0</v>
      </c>
      <c r="I453" s="4040">
        <f t="shared" si="212"/>
        <v>0</v>
      </c>
      <c r="J453" s="4040">
        <f t="shared" si="212"/>
        <v>693955</v>
      </c>
      <c r="K453" s="4040">
        <f t="shared" si="212"/>
        <v>122000</v>
      </c>
      <c r="L453" s="4040">
        <f t="shared" si="212"/>
        <v>0</v>
      </c>
      <c r="M453" s="4040">
        <f t="shared" si="212"/>
        <v>0</v>
      </c>
      <c r="N453" s="4040">
        <f t="shared" si="212"/>
        <v>122000</v>
      </c>
      <c r="O453" s="4040">
        <f t="shared" si="212"/>
        <v>122000</v>
      </c>
      <c r="P453" s="4040">
        <f t="shared" si="212"/>
        <v>0</v>
      </c>
      <c r="Q453" s="4040">
        <f t="shared" si="212"/>
        <v>0</v>
      </c>
      <c r="R453" s="4040">
        <f t="shared" si="212"/>
        <v>122000</v>
      </c>
      <c r="S453" s="4040">
        <f t="shared" si="212"/>
        <v>360276</v>
      </c>
      <c r="T453" s="4040">
        <f t="shared" si="212"/>
        <v>0</v>
      </c>
      <c r="U453" s="4040">
        <f t="shared" si="212"/>
        <v>0</v>
      </c>
      <c r="V453" s="4040">
        <f>V454</f>
        <v>360276</v>
      </c>
    </row>
    <row r="454" spans="1:22" s="248" customFormat="1">
      <c r="A454" s="4022">
        <v>1</v>
      </c>
      <c r="B454" s="4023" t="s">
        <v>3122</v>
      </c>
      <c r="C454" s="4022"/>
      <c r="D454" s="4022"/>
      <c r="E454" s="4022"/>
      <c r="F454" s="4022"/>
      <c r="G454" s="4040">
        <f t="shared" si="212"/>
        <v>693955</v>
      </c>
      <c r="H454" s="4040">
        <f t="shared" si="212"/>
        <v>0</v>
      </c>
      <c r="I454" s="4040">
        <f t="shared" si="212"/>
        <v>0</v>
      </c>
      <c r="J454" s="4040">
        <f t="shared" si="212"/>
        <v>693955</v>
      </c>
      <c r="K454" s="4040">
        <f t="shared" si="212"/>
        <v>122000</v>
      </c>
      <c r="L454" s="4040">
        <f t="shared" si="212"/>
        <v>0</v>
      </c>
      <c r="M454" s="4040">
        <f t="shared" si="212"/>
        <v>0</v>
      </c>
      <c r="N454" s="4040">
        <f t="shared" si="212"/>
        <v>122000</v>
      </c>
      <c r="O454" s="4040">
        <f t="shared" si="212"/>
        <v>122000</v>
      </c>
      <c r="P454" s="4040">
        <f t="shared" si="212"/>
        <v>0</v>
      </c>
      <c r="Q454" s="4040">
        <f t="shared" si="212"/>
        <v>0</v>
      </c>
      <c r="R454" s="4040">
        <f t="shared" si="212"/>
        <v>122000</v>
      </c>
      <c r="S454" s="4040">
        <f t="shared" si="212"/>
        <v>360276</v>
      </c>
      <c r="T454" s="4040">
        <f t="shared" si="212"/>
        <v>0</v>
      </c>
      <c r="U454" s="4040">
        <f t="shared" si="212"/>
        <v>0</v>
      </c>
      <c r="V454" s="4040">
        <f t="shared" si="212"/>
        <v>360276</v>
      </c>
    </row>
    <row r="455" spans="1:22" ht="31.2">
      <c r="A455" s="4022" t="s">
        <v>34</v>
      </c>
      <c r="B455" s="4041" t="s">
        <v>2871</v>
      </c>
      <c r="C455" s="4022"/>
      <c r="D455" s="4022"/>
      <c r="E455" s="4022"/>
      <c r="F455" s="4022"/>
      <c r="G455" s="4042">
        <f>SUM(G456:G459)</f>
        <v>693955</v>
      </c>
      <c r="H455" s="4042">
        <f t="shared" ref="H455:V455" si="213">SUM(H456:H459)</f>
        <v>0</v>
      </c>
      <c r="I455" s="4042">
        <f t="shared" si="213"/>
        <v>0</v>
      </c>
      <c r="J455" s="4042">
        <f t="shared" si="213"/>
        <v>693955</v>
      </c>
      <c r="K455" s="4042">
        <f t="shared" si="213"/>
        <v>122000</v>
      </c>
      <c r="L455" s="4042">
        <f t="shared" si="213"/>
        <v>0</v>
      </c>
      <c r="M455" s="4042">
        <f t="shared" si="213"/>
        <v>0</v>
      </c>
      <c r="N455" s="4042">
        <f t="shared" si="213"/>
        <v>122000</v>
      </c>
      <c r="O455" s="4042">
        <f t="shared" si="213"/>
        <v>122000</v>
      </c>
      <c r="P455" s="4042">
        <f t="shared" si="213"/>
        <v>0</v>
      </c>
      <c r="Q455" s="4042">
        <f t="shared" si="213"/>
        <v>0</v>
      </c>
      <c r="R455" s="4042">
        <f t="shared" si="213"/>
        <v>122000</v>
      </c>
      <c r="S455" s="4042">
        <f t="shared" si="213"/>
        <v>360276</v>
      </c>
      <c r="T455" s="4042">
        <f t="shared" si="213"/>
        <v>0</v>
      </c>
      <c r="U455" s="4042">
        <f t="shared" si="213"/>
        <v>0</v>
      </c>
      <c r="V455" s="4042">
        <f t="shared" si="213"/>
        <v>360276</v>
      </c>
    </row>
    <row r="456" spans="1:22" ht="62.4">
      <c r="A456" s="4060">
        <v>1</v>
      </c>
      <c r="B456" s="4110" t="s">
        <v>3648</v>
      </c>
      <c r="C456" s="4060" t="s">
        <v>3110</v>
      </c>
      <c r="D456" s="4060"/>
      <c r="E456" s="4060" t="s">
        <v>3155</v>
      </c>
      <c r="F456" s="4060" t="s">
        <v>3649</v>
      </c>
      <c r="G456" s="4070">
        <f t="shared" ref="G456:G459" si="214">SUM(H456:J456)</f>
        <v>133577</v>
      </c>
      <c r="H456" s="4005"/>
      <c r="I456" s="4146"/>
      <c r="J456" s="4070">
        <v>133577</v>
      </c>
      <c r="K456" s="4070">
        <f t="shared" ref="K456:K459" si="215">SUM(L456:N456)</f>
        <v>25000</v>
      </c>
      <c r="L456" s="4071"/>
      <c r="M456" s="4071"/>
      <c r="N456" s="4003">
        <f t="shared" ref="N456:N459" si="216">R456</f>
        <v>25000</v>
      </c>
      <c r="O456" s="4070">
        <f t="shared" ref="O456:O459" si="217">SUM(P456:R456)</f>
        <v>25000</v>
      </c>
      <c r="P456" s="4071"/>
      <c r="Q456" s="4070"/>
      <c r="R456" s="4070">
        <v>25000</v>
      </c>
      <c r="S456" s="4046">
        <f t="shared" ref="S456:S459" si="218">SUM(T456:V456)</f>
        <v>75000</v>
      </c>
      <c r="T456" s="4071"/>
      <c r="U456" s="4071"/>
      <c r="V456" s="4070">
        <v>75000</v>
      </c>
    </row>
    <row r="457" spans="1:22" ht="54.75" customHeight="1">
      <c r="A457" s="4060">
        <v>2</v>
      </c>
      <c r="B457" s="4110" t="s">
        <v>3650</v>
      </c>
      <c r="C457" s="4060" t="s">
        <v>3110</v>
      </c>
      <c r="D457" s="4060"/>
      <c r="E457" s="4060" t="s">
        <v>2887</v>
      </c>
      <c r="F457" s="4060" t="s">
        <v>3651</v>
      </c>
      <c r="G457" s="4070">
        <f t="shared" si="214"/>
        <v>147165</v>
      </c>
      <c r="H457" s="4005"/>
      <c r="I457" s="4146"/>
      <c r="J457" s="4070">
        <v>147165</v>
      </c>
      <c r="K457" s="4070">
        <f t="shared" si="215"/>
        <v>95000</v>
      </c>
      <c r="L457" s="4071"/>
      <c r="M457" s="4071"/>
      <c r="N457" s="4003">
        <f t="shared" si="216"/>
        <v>95000</v>
      </c>
      <c r="O457" s="4070">
        <f t="shared" si="217"/>
        <v>95000</v>
      </c>
      <c r="P457" s="4071"/>
      <c r="Q457" s="4070"/>
      <c r="R457" s="4070">
        <v>95000</v>
      </c>
      <c r="S457" s="4046">
        <f t="shared" si="218"/>
        <v>33000</v>
      </c>
      <c r="T457" s="4071"/>
      <c r="U457" s="4071"/>
      <c r="V457" s="4070">
        <v>33000</v>
      </c>
    </row>
    <row r="458" spans="1:22" ht="78">
      <c r="A458" s="4060">
        <v>3</v>
      </c>
      <c r="B458" s="4110" t="s">
        <v>3652</v>
      </c>
      <c r="C458" s="4060" t="s">
        <v>3110</v>
      </c>
      <c r="D458" s="4060"/>
      <c r="E458" s="4060" t="s">
        <v>3092</v>
      </c>
      <c r="F458" s="4060" t="s">
        <v>3653</v>
      </c>
      <c r="G458" s="4070">
        <f t="shared" si="214"/>
        <v>217508</v>
      </c>
      <c r="H458" s="4005"/>
      <c r="I458" s="4146"/>
      <c r="J458" s="4070">
        <v>217508</v>
      </c>
      <c r="K458" s="4070">
        <f t="shared" si="215"/>
        <v>0</v>
      </c>
      <c r="L458" s="4071"/>
      <c r="M458" s="4071"/>
      <c r="N458" s="4003">
        <f t="shared" si="216"/>
        <v>0</v>
      </c>
      <c r="O458" s="4070">
        <f t="shared" si="217"/>
        <v>0</v>
      </c>
      <c r="P458" s="4071"/>
      <c r="Q458" s="4070"/>
      <c r="R458" s="4070"/>
      <c r="S458" s="4046">
        <f t="shared" si="218"/>
        <v>154276</v>
      </c>
      <c r="T458" s="4071"/>
      <c r="U458" s="4071"/>
      <c r="V458" s="4070">
        <v>154276</v>
      </c>
    </row>
    <row r="459" spans="1:22" ht="34.5" customHeight="1">
      <c r="A459" s="4060">
        <v>4</v>
      </c>
      <c r="B459" s="4110" t="s">
        <v>3654</v>
      </c>
      <c r="C459" s="4060" t="s">
        <v>3110</v>
      </c>
      <c r="D459" s="4060"/>
      <c r="E459" s="4060" t="s">
        <v>2887</v>
      </c>
      <c r="F459" s="4060" t="s">
        <v>3655</v>
      </c>
      <c r="G459" s="4070">
        <f t="shared" si="214"/>
        <v>195705</v>
      </c>
      <c r="H459" s="4005"/>
      <c r="I459" s="4146"/>
      <c r="J459" s="4070">
        <v>195705</v>
      </c>
      <c r="K459" s="4070">
        <f t="shared" si="215"/>
        <v>2000</v>
      </c>
      <c r="L459" s="4071"/>
      <c r="M459" s="4071"/>
      <c r="N459" s="4003">
        <f t="shared" si="216"/>
        <v>2000</v>
      </c>
      <c r="O459" s="4070">
        <f t="shared" si="217"/>
        <v>2000</v>
      </c>
      <c r="P459" s="4071"/>
      <c r="Q459" s="4070"/>
      <c r="R459" s="4070">
        <v>2000</v>
      </c>
      <c r="S459" s="4046">
        <f t="shared" si="218"/>
        <v>98000</v>
      </c>
      <c r="T459" s="4071"/>
      <c r="U459" s="4071"/>
      <c r="V459" s="4070">
        <v>98000</v>
      </c>
    </row>
    <row r="460" spans="1:22" s="1577" customFormat="1">
      <c r="A460" s="4022" t="s">
        <v>229</v>
      </c>
      <c r="B460" s="4023" t="s">
        <v>3412</v>
      </c>
      <c r="C460" s="4048"/>
      <c r="D460" s="4048"/>
      <c r="E460" s="4048"/>
      <c r="F460" s="4048"/>
      <c r="G460" s="4040">
        <f t="shared" ref="G460:V462" si="219">G461</f>
        <v>225670.99100000001</v>
      </c>
      <c r="H460" s="4040">
        <f t="shared" si="219"/>
        <v>0</v>
      </c>
      <c r="I460" s="4040">
        <f t="shared" si="219"/>
        <v>0</v>
      </c>
      <c r="J460" s="4040">
        <f t="shared" si="219"/>
        <v>225670.99100000001</v>
      </c>
      <c r="K460" s="4040">
        <f t="shared" si="219"/>
        <v>1278</v>
      </c>
      <c r="L460" s="4040">
        <f t="shared" si="219"/>
        <v>0</v>
      </c>
      <c r="M460" s="4040">
        <f t="shared" si="219"/>
        <v>0</v>
      </c>
      <c r="N460" s="4040">
        <f t="shared" si="219"/>
        <v>1278</v>
      </c>
      <c r="O460" s="4040">
        <f t="shared" si="219"/>
        <v>1278</v>
      </c>
      <c r="P460" s="4040">
        <f t="shared" si="219"/>
        <v>0</v>
      </c>
      <c r="Q460" s="4040">
        <f t="shared" si="219"/>
        <v>0</v>
      </c>
      <c r="R460" s="4040">
        <f t="shared" si="219"/>
        <v>1278</v>
      </c>
      <c r="S460" s="4040">
        <f t="shared" si="219"/>
        <v>148722</v>
      </c>
      <c r="T460" s="4040">
        <f t="shared" si="219"/>
        <v>0</v>
      </c>
      <c r="U460" s="4040">
        <f t="shared" si="219"/>
        <v>0</v>
      </c>
      <c r="V460" s="4040">
        <f>V461</f>
        <v>148722</v>
      </c>
    </row>
    <row r="461" spans="1:22" s="248" customFormat="1">
      <c r="A461" s="4022">
        <v>1</v>
      </c>
      <c r="B461" s="4023" t="s">
        <v>3122</v>
      </c>
      <c r="C461" s="4022"/>
      <c r="D461" s="4022"/>
      <c r="E461" s="4022"/>
      <c r="F461" s="4022"/>
      <c r="G461" s="4040">
        <f t="shared" si="219"/>
        <v>225670.99100000001</v>
      </c>
      <c r="H461" s="4040">
        <f t="shared" si="219"/>
        <v>0</v>
      </c>
      <c r="I461" s="4040">
        <f t="shared" si="219"/>
        <v>0</v>
      </c>
      <c r="J461" s="4040">
        <f t="shared" si="219"/>
        <v>225670.99100000001</v>
      </c>
      <c r="K461" s="4040">
        <f t="shared" si="219"/>
        <v>1278</v>
      </c>
      <c r="L461" s="4040">
        <f t="shared" si="219"/>
        <v>0</v>
      </c>
      <c r="M461" s="4040">
        <f t="shared" si="219"/>
        <v>0</v>
      </c>
      <c r="N461" s="4040">
        <f t="shared" si="219"/>
        <v>1278</v>
      </c>
      <c r="O461" s="4040">
        <f t="shared" si="219"/>
        <v>1278</v>
      </c>
      <c r="P461" s="4040">
        <f t="shared" si="219"/>
        <v>0</v>
      </c>
      <c r="Q461" s="4040">
        <f t="shared" si="219"/>
        <v>0</v>
      </c>
      <c r="R461" s="4040">
        <f t="shared" si="219"/>
        <v>1278</v>
      </c>
      <c r="S461" s="4040">
        <f t="shared" si="219"/>
        <v>148722</v>
      </c>
      <c r="T461" s="4040">
        <f t="shared" si="219"/>
        <v>0</v>
      </c>
      <c r="U461" s="4040">
        <f t="shared" si="219"/>
        <v>0</v>
      </c>
      <c r="V461" s="4040">
        <f t="shared" si="219"/>
        <v>148722</v>
      </c>
    </row>
    <row r="462" spans="1:22" ht="31.2">
      <c r="A462" s="4022" t="s">
        <v>34</v>
      </c>
      <c r="B462" s="4041" t="s">
        <v>2871</v>
      </c>
      <c r="C462" s="4022"/>
      <c r="D462" s="4022"/>
      <c r="E462" s="4022"/>
      <c r="F462" s="4022"/>
      <c r="G462" s="4042">
        <f t="shared" si="219"/>
        <v>225670.99100000001</v>
      </c>
      <c r="H462" s="4042">
        <f t="shared" si="219"/>
        <v>0</v>
      </c>
      <c r="I462" s="4042">
        <f t="shared" si="219"/>
        <v>0</v>
      </c>
      <c r="J462" s="4042">
        <f t="shared" si="219"/>
        <v>225670.99100000001</v>
      </c>
      <c r="K462" s="4042">
        <f t="shared" si="219"/>
        <v>1278</v>
      </c>
      <c r="L462" s="4042">
        <f t="shared" si="219"/>
        <v>0</v>
      </c>
      <c r="M462" s="4042">
        <f t="shared" si="219"/>
        <v>0</v>
      </c>
      <c r="N462" s="4042">
        <f t="shared" si="219"/>
        <v>1278</v>
      </c>
      <c r="O462" s="4042">
        <f t="shared" si="219"/>
        <v>1278</v>
      </c>
      <c r="P462" s="4042">
        <f t="shared" si="219"/>
        <v>0</v>
      </c>
      <c r="Q462" s="4042">
        <f t="shared" si="219"/>
        <v>0</v>
      </c>
      <c r="R462" s="4042">
        <f t="shared" si="219"/>
        <v>1278</v>
      </c>
      <c r="S462" s="4042">
        <f t="shared" si="219"/>
        <v>148722</v>
      </c>
      <c r="T462" s="4042">
        <f t="shared" si="219"/>
        <v>0</v>
      </c>
      <c r="U462" s="4042">
        <f t="shared" si="219"/>
        <v>0</v>
      </c>
      <c r="V462" s="4042">
        <f>V463</f>
        <v>148722</v>
      </c>
    </row>
    <row r="463" spans="1:22" s="4109" customFormat="1" ht="38.25" customHeight="1">
      <c r="A463" s="4000">
        <v>1</v>
      </c>
      <c r="B463" s="4047" t="s">
        <v>3656</v>
      </c>
      <c r="C463" s="4000" t="s">
        <v>3657</v>
      </c>
      <c r="D463" s="4193" t="s">
        <v>3658</v>
      </c>
      <c r="E463" s="4000" t="s">
        <v>2882</v>
      </c>
      <c r="F463" s="4000" t="s">
        <v>3659</v>
      </c>
      <c r="G463" s="4003">
        <v>225670.99100000001</v>
      </c>
      <c r="H463" s="4003"/>
      <c r="I463" s="4003"/>
      <c r="J463" s="4003">
        <f>G463</f>
        <v>225670.99100000001</v>
      </c>
      <c r="K463" s="4003">
        <f>N463</f>
        <v>1278</v>
      </c>
      <c r="L463" s="4003"/>
      <c r="M463" s="4003"/>
      <c r="N463" s="4003">
        <v>1278</v>
      </c>
      <c r="O463" s="4003">
        <f>R463</f>
        <v>1278</v>
      </c>
      <c r="P463" s="4003"/>
      <c r="Q463" s="4003"/>
      <c r="R463" s="4003">
        <v>1278</v>
      </c>
      <c r="S463" s="4003">
        <f>V463</f>
        <v>148722</v>
      </c>
      <c r="T463" s="4003"/>
      <c r="U463" s="4003"/>
      <c r="V463" s="4003">
        <f>80833+67889</f>
        <v>148722</v>
      </c>
    </row>
    <row r="464" spans="1:22" s="1577" customFormat="1">
      <c r="A464" s="4022" t="s">
        <v>2211</v>
      </c>
      <c r="B464" s="4023" t="s">
        <v>3413</v>
      </c>
      <c r="C464" s="4048"/>
      <c r="D464" s="4048"/>
      <c r="E464" s="4048"/>
      <c r="F464" s="4048"/>
      <c r="G464" s="4040">
        <f t="shared" ref="G464:V465" si="220">G465</f>
        <v>1059863.69</v>
      </c>
      <c r="H464" s="4040">
        <f t="shared" si="220"/>
        <v>0</v>
      </c>
      <c r="I464" s="4040">
        <f t="shared" si="220"/>
        <v>0</v>
      </c>
      <c r="J464" s="4040">
        <f t="shared" si="220"/>
        <v>1059863.69</v>
      </c>
      <c r="K464" s="4040">
        <f t="shared" si="220"/>
        <v>24808</v>
      </c>
      <c r="L464" s="4040">
        <f t="shared" si="220"/>
        <v>0</v>
      </c>
      <c r="M464" s="4040">
        <f t="shared" si="220"/>
        <v>0</v>
      </c>
      <c r="N464" s="4040">
        <f t="shared" si="220"/>
        <v>24808</v>
      </c>
      <c r="O464" s="4040">
        <f t="shared" si="220"/>
        <v>126687</v>
      </c>
      <c r="P464" s="4040">
        <f t="shared" si="220"/>
        <v>0</v>
      </c>
      <c r="Q464" s="4040">
        <f t="shared" si="220"/>
        <v>0</v>
      </c>
      <c r="R464" s="4040">
        <f t="shared" si="220"/>
        <v>126687</v>
      </c>
      <c r="S464" s="4040">
        <f t="shared" si="220"/>
        <v>327313</v>
      </c>
      <c r="T464" s="4040">
        <f t="shared" si="220"/>
        <v>0</v>
      </c>
      <c r="U464" s="4040">
        <f t="shared" si="220"/>
        <v>0</v>
      </c>
      <c r="V464" s="4040">
        <f>V465</f>
        <v>327313</v>
      </c>
    </row>
    <row r="465" spans="1:22" s="248" customFormat="1">
      <c r="A465" s="4022">
        <v>1</v>
      </c>
      <c r="B465" s="4023" t="s">
        <v>3122</v>
      </c>
      <c r="C465" s="4022"/>
      <c r="D465" s="4022"/>
      <c r="E465" s="4022"/>
      <c r="F465" s="4022"/>
      <c r="G465" s="4040">
        <f t="shared" si="220"/>
        <v>1059863.69</v>
      </c>
      <c r="H465" s="4040">
        <f t="shared" si="220"/>
        <v>0</v>
      </c>
      <c r="I465" s="4040">
        <f t="shared" si="220"/>
        <v>0</v>
      </c>
      <c r="J465" s="4040">
        <f t="shared" si="220"/>
        <v>1059863.69</v>
      </c>
      <c r="K465" s="4040">
        <f t="shared" si="220"/>
        <v>24808</v>
      </c>
      <c r="L465" s="4040">
        <f t="shared" si="220"/>
        <v>0</v>
      </c>
      <c r="M465" s="4040">
        <f t="shared" si="220"/>
        <v>0</v>
      </c>
      <c r="N465" s="4040">
        <f t="shared" si="220"/>
        <v>24808</v>
      </c>
      <c r="O465" s="4040">
        <f t="shared" si="220"/>
        <v>126687</v>
      </c>
      <c r="P465" s="4040">
        <f t="shared" si="220"/>
        <v>0</v>
      </c>
      <c r="Q465" s="4040">
        <f t="shared" si="220"/>
        <v>0</v>
      </c>
      <c r="R465" s="4040">
        <f t="shared" si="220"/>
        <v>126687</v>
      </c>
      <c r="S465" s="4040">
        <f t="shared" si="220"/>
        <v>327313</v>
      </c>
      <c r="T465" s="4040">
        <f t="shared" si="220"/>
        <v>0</v>
      </c>
      <c r="U465" s="4040">
        <f t="shared" si="220"/>
        <v>0</v>
      </c>
      <c r="V465" s="4040">
        <f t="shared" si="220"/>
        <v>327313</v>
      </c>
    </row>
    <row r="466" spans="1:22" ht="31.2">
      <c r="A466" s="4022" t="s">
        <v>34</v>
      </c>
      <c r="B466" s="4041" t="s">
        <v>2871</v>
      </c>
      <c r="C466" s="4022"/>
      <c r="D466" s="4022"/>
      <c r="E466" s="4022"/>
      <c r="F466" s="4022"/>
      <c r="G466" s="4042">
        <f>SUM(G467:G474)</f>
        <v>1059863.69</v>
      </c>
      <c r="H466" s="4042">
        <f t="shared" ref="H466:V466" si="221">SUM(H467:H474)</f>
        <v>0</v>
      </c>
      <c r="I466" s="4042">
        <f t="shared" si="221"/>
        <v>0</v>
      </c>
      <c r="J466" s="4042">
        <f t="shared" si="221"/>
        <v>1059863.69</v>
      </c>
      <c r="K466" s="4042">
        <f t="shared" si="221"/>
        <v>24808</v>
      </c>
      <c r="L466" s="4042">
        <f t="shared" si="221"/>
        <v>0</v>
      </c>
      <c r="M466" s="4042">
        <f t="shared" si="221"/>
        <v>0</v>
      </c>
      <c r="N466" s="4042">
        <f t="shared" si="221"/>
        <v>24808</v>
      </c>
      <c r="O466" s="4042">
        <f t="shared" si="221"/>
        <v>126687</v>
      </c>
      <c r="P466" s="4042">
        <f t="shared" si="221"/>
        <v>0</v>
      </c>
      <c r="Q466" s="4042">
        <f t="shared" si="221"/>
        <v>0</v>
      </c>
      <c r="R466" s="4042">
        <f t="shared" si="221"/>
        <v>126687</v>
      </c>
      <c r="S466" s="4042">
        <f t="shared" si="221"/>
        <v>327313</v>
      </c>
      <c r="T466" s="4042">
        <f t="shared" si="221"/>
        <v>0</v>
      </c>
      <c r="U466" s="4042">
        <f t="shared" si="221"/>
        <v>0</v>
      </c>
      <c r="V466" s="4042">
        <f t="shared" si="221"/>
        <v>327313</v>
      </c>
    </row>
    <row r="467" spans="1:22" ht="44.25" customHeight="1">
      <c r="A467" s="4060">
        <v>1</v>
      </c>
      <c r="B467" s="4110" t="s">
        <v>3660</v>
      </c>
      <c r="C467" s="4060" t="s">
        <v>3101</v>
      </c>
      <c r="D467" s="4060" t="s">
        <v>3661</v>
      </c>
      <c r="E467" s="4060" t="s">
        <v>3058</v>
      </c>
      <c r="F467" s="4060" t="s">
        <v>3662</v>
      </c>
      <c r="G467" s="4111">
        <f t="shared" ref="G467:G474" si="222">SUM(H467:J467)</f>
        <v>176868.94699999999</v>
      </c>
      <c r="H467" s="4111"/>
      <c r="I467" s="4111"/>
      <c r="J467" s="4111">
        <v>176868.94699999999</v>
      </c>
      <c r="K467" s="4111">
        <f>SUM(L467:N467)</f>
        <v>0</v>
      </c>
      <c r="L467" s="4111"/>
      <c r="M467" s="4111"/>
      <c r="N467" s="4064"/>
      <c r="O467" s="4111">
        <f>SUM(P467:R467)</f>
        <v>0</v>
      </c>
      <c r="P467" s="4111"/>
      <c r="Q467" s="4111"/>
      <c r="R467" s="4111">
        <v>0</v>
      </c>
      <c r="S467" s="4064">
        <f>SUM(T467:V467)</f>
        <v>50000</v>
      </c>
      <c r="T467" s="4111"/>
      <c r="U467" s="4111"/>
      <c r="V467" s="4111">
        <v>50000</v>
      </c>
    </row>
    <row r="468" spans="1:22" ht="33" customHeight="1">
      <c r="A468" s="4060">
        <v>2</v>
      </c>
      <c r="B468" s="4110" t="s">
        <v>3663</v>
      </c>
      <c r="C468" s="4060" t="s">
        <v>3101</v>
      </c>
      <c r="D468" s="4060" t="s">
        <v>3664</v>
      </c>
      <c r="E468" s="4060" t="s">
        <v>2887</v>
      </c>
      <c r="F468" s="4060" t="s">
        <v>3665</v>
      </c>
      <c r="G468" s="4111">
        <f t="shared" si="222"/>
        <v>215740</v>
      </c>
      <c r="H468" s="4111"/>
      <c r="I468" s="4111"/>
      <c r="J468" s="4111">
        <v>215740</v>
      </c>
      <c r="K468" s="4111">
        <f>SUM(L468:N468)</f>
        <v>20146</v>
      </c>
      <c r="L468" s="4111"/>
      <c r="M468" s="4111"/>
      <c r="N468" s="4064">
        <v>20146</v>
      </c>
      <c r="O468" s="4111">
        <f>SUM(P468:R468)</f>
        <v>25000</v>
      </c>
      <c r="P468" s="4111"/>
      <c r="Q468" s="4111"/>
      <c r="R468" s="4111">
        <v>25000</v>
      </c>
      <c r="S468" s="4064">
        <f>SUM(T468:V468)</f>
        <v>13000</v>
      </c>
      <c r="T468" s="4111"/>
      <c r="U468" s="4111"/>
      <c r="V468" s="4111">
        <v>13000</v>
      </c>
    </row>
    <row r="469" spans="1:22" ht="33" customHeight="1">
      <c r="A469" s="4060">
        <v>3</v>
      </c>
      <c r="B469" s="4110" t="s">
        <v>3666</v>
      </c>
      <c r="C469" s="4060" t="s">
        <v>3101</v>
      </c>
      <c r="D469" s="4060" t="s">
        <v>3664</v>
      </c>
      <c r="E469" s="4060" t="s">
        <v>2887</v>
      </c>
      <c r="F469" s="4060" t="s">
        <v>3667</v>
      </c>
      <c r="G469" s="4111">
        <f t="shared" si="222"/>
        <v>51782</v>
      </c>
      <c r="H469" s="4111"/>
      <c r="I469" s="4111"/>
      <c r="J469" s="4111">
        <v>51782</v>
      </c>
      <c r="K469" s="4111">
        <f>SUM(L469:N469)</f>
        <v>4662</v>
      </c>
      <c r="L469" s="4111"/>
      <c r="M469" s="4111"/>
      <c r="N469" s="4064">
        <v>4662</v>
      </c>
      <c r="O469" s="4111">
        <f>SUM(P469:R469)</f>
        <v>3000</v>
      </c>
      <c r="P469" s="4111"/>
      <c r="Q469" s="4111"/>
      <c r="R469" s="4111">
        <v>3000</v>
      </c>
      <c r="S469" s="4064">
        <f>SUM(T469:V469)</f>
        <v>7000</v>
      </c>
      <c r="T469" s="4111"/>
      <c r="U469" s="4111"/>
      <c r="V469" s="4111">
        <v>7000</v>
      </c>
    </row>
    <row r="470" spans="1:22" ht="33" customHeight="1">
      <c r="A470" s="4060">
        <v>4</v>
      </c>
      <c r="B470" s="4110" t="s">
        <v>3668</v>
      </c>
      <c r="C470" s="4060" t="s">
        <v>3101</v>
      </c>
      <c r="D470" s="4060" t="s">
        <v>3669</v>
      </c>
      <c r="E470" s="4060" t="s">
        <v>3155</v>
      </c>
      <c r="F470" s="4060" t="s">
        <v>3670</v>
      </c>
      <c r="G470" s="4111">
        <f t="shared" si="222"/>
        <v>176868.94699999999</v>
      </c>
      <c r="H470" s="4071"/>
      <c r="I470" s="4111"/>
      <c r="J470" s="4111">
        <v>176868.94699999999</v>
      </c>
      <c r="K470" s="4071"/>
      <c r="L470" s="4071"/>
      <c r="M470" s="4071"/>
      <c r="N470" s="4003"/>
      <c r="O470" s="4111">
        <f t="shared" ref="O470:O474" si="223">SUM(P470:R470)</f>
        <v>66887</v>
      </c>
      <c r="P470" s="4071"/>
      <c r="Q470" s="4071"/>
      <c r="R470" s="4111">
        <v>66887</v>
      </c>
      <c r="S470" s="4064">
        <f t="shared" ref="S470:S474" si="224">SUM(T470:V470)</f>
        <v>83113</v>
      </c>
      <c r="T470" s="4071"/>
      <c r="U470" s="4071"/>
      <c r="V470" s="4111">
        <v>83113</v>
      </c>
    </row>
    <row r="471" spans="1:22" ht="30" customHeight="1">
      <c r="A471" s="4060">
        <v>5</v>
      </c>
      <c r="B471" s="4110" t="s">
        <v>3671</v>
      </c>
      <c r="C471" s="4060" t="s">
        <v>3101</v>
      </c>
      <c r="D471" s="4060" t="s">
        <v>3672</v>
      </c>
      <c r="E471" s="4060" t="s">
        <v>3058</v>
      </c>
      <c r="F471" s="4060" t="s">
        <v>3673</v>
      </c>
      <c r="G471" s="4111">
        <f t="shared" si="222"/>
        <v>221167.88099999999</v>
      </c>
      <c r="H471" s="4071"/>
      <c r="I471" s="4111"/>
      <c r="J471" s="4111">
        <v>221167.88099999999</v>
      </c>
      <c r="K471" s="4071"/>
      <c r="L471" s="4071"/>
      <c r="M471" s="4071"/>
      <c r="N471" s="4003"/>
      <c r="O471" s="4111">
        <f t="shared" si="223"/>
        <v>0</v>
      </c>
      <c r="P471" s="4071"/>
      <c r="Q471" s="4071"/>
      <c r="R471" s="4111">
        <v>0</v>
      </c>
      <c r="S471" s="4064">
        <f t="shared" si="224"/>
        <v>50000</v>
      </c>
      <c r="T471" s="4071"/>
      <c r="U471" s="4071"/>
      <c r="V471" s="4111">
        <v>50000</v>
      </c>
    </row>
    <row r="472" spans="1:22" ht="42.75" customHeight="1">
      <c r="A472" s="4060">
        <v>6</v>
      </c>
      <c r="B472" s="4110" t="s">
        <v>3674</v>
      </c>
      <c r="C472" s="4060" t="s">
        <v>3101</v>
      </c>
      <c r="D472" s="4060" t="s">
        <v>3675</v>
      </c>
      <c r="E472" s="4060" t="s">
        <v>3155</v>
      </c>
      <c r="F472" s="4060" t="s">
        <v>3676</v>
      </c>
      <c r="G472" s="4111">
        <f t="shared" si="222"/>
        <v>61535.264999999999</v>
      </c>
      <c r="H472" s="4071"/>
      <c r="I472" s="4111"/>
      <c r="J472" s="4111">
        <v>61535.264999999999</v>
      </c>
      <c r="K472" s="4071"/>
      <c r="L472" s="4071"/>
      <c r="M472" s="4071"/>
      <c r="N472" s="4003"/>
      <c r="O472" s="4111">
        <f t="shared" si="223"/>
        <v>21000</v>
      </c>
      <c r="P472" s="4071"/>
      <c r="Q472" s="4071"/>
      <c r="R472" s="4111">
        <v>21000</v>
      </c>
      <c r="S472" s="4064">
        <f t="shared" si="224"/>
        <v>40000</v>
      </c>
      <c r="T472" s="4071"/>
      <c r="U472" s="4071"/>
      <c r="V472" s="4111">
        <v>40000</v>
      </c>
    </row>
    <row r="473" spans="1:22" ht="37.5" customHeight="1">
      <c r="A473" s="4060">
        <v>7</v>
      </c>
      <c r="B473" s="4110" t="s">
        <v>3677</v>
      </c>
      <c r="C473" s="4060" t="s">
        <v>3101</v>
      </c>
      <c r="D473" s="4060" t="s">
        <v>3678</v>
      </c>
      <c r="E473" s="4060" t="s">
        <v>3058</v>
      </c>
      <c r="F473" s="4060" t="s">
        <v>3679</v>
      </c>
      <c r="G473" s="4111">
        <f t="shared" si="222"/>
        <v>72851.490000000005</v>
      </c>
      <c r="H473" s="4071"/>
      <c r="I473" s="4111"/>
      <c r="J473" s="4111">
        <v>72851.490000000005</v>
      </c>
      <c r="K473" s="4071"/>
      <c r="L473" s="4071"/>
      <c r="M473" s="4071"/>
      <c r="N473" s="4003"/>
      <c r="O473" s="4111">
        <f t="shared" si="223"/>
        <v>10000</v>
      </c>
      <c r="P473" s="4071"/>
      <c r="Q473" s="4071"/>
      <c r="R473" s="4111">
        <v>10000</v>
      </c>
      <c r="S473" s="4064">
        <f t="shared" si="224"/>
        <v>62000</v>
      </c>
      <c r="T473" s="4071"/>
      <c r="U473" s="4071"/>
      <c r="V473" s="4111">
        <v>62000</v>
      </c>
    </row>
    <row r="474" spans="1:22" ht="46.8">
      <c r="A474" s="4060">
        <v>8</v>
      </c>
      <c r="B474" s="4110" t="s">
        <v>3680</v>
      </c>
      <c r="C474" s="4060" t="s">
        <v>3101</v>
      </c>
      <c r="D474" s="4060" t="s">
        <v>3681</v>
      </c>
      <c r="E474" s="4060" t="s">
        <v>3058</v>
      </c>
      <c r="F474" s="4060" t="s">
        <v>3682</v>
      </c>
      <c r="G474" s="4111">
        <f t="shared" si="222"/>
        <v>83049.16</v>
      </c>
      <c r="H474" s="4071"/>
      <c r="I474" s="4111"/>
      <c r="J474" s="4111">
        <v>83049.16</v>
      </c>
      <c r="K474" s="4071"/>
      <c r="L474" s="4071"/>
      <c r="M474" s="4071"/>
      <c r="N474" s="4003"/>
      <c r="O474" s="4111">
        <f t="shared" si="223"/>
        <v>800</v>
      </c>
      <c r="P474" s="4071"/>
      <c r="Q474" s="4071"/>
      <c r="R474" s="4111">
        <v>800</v>
      </c>
      <c r="S474" s="4064">
        <f t="shared" si="224"/>
        <v>22200</v>
      </c>
      <c r="T474" s="4071"/>
      <c r="U474" s="4071"/>
      <c r="V474" s="4111">
        <v>22200</v>
      </c>
    </row>
    <row r="475" spans="1:22" s="1577" customFormat="1">
      <c r="A475" s="4022" t="s">
        <v>2224</v>
      </c>
      <c r="B475" s="4023" t="s">
        <v>3415</v>
      </c>
      <c r="C475" s="4048"/>
      <c r="D475" s="4048"/>
      <c r="E475" s="4048"/>
      <c r="F475" s="4048"/>
      <c r="G475" s="4040">
        <f t="shared" ref="G475:V476" si="225">G476</f>
        <v>274756.761</v>
      </c>
      <c r="H475" s="4040">
        <f t="shared" si="225"/>
        <v>0</v>
      </c>
      <c r="I475" s="4040">
        <f t="shared" si="225"/>
        <v>0</v>
      </c>
      <c r="J475" s="4040">
        <f t="shared" si="225"/>
        <v>274756.71600000001</v>
      </c>
      <c r="K475" s="4040">
        <f t="shared" si="225"/>
        <v>141388</v>
      </c>
      <c r="L475" s="4040">
        <f t="shared" si="225"/>
        <v>0</v>
      </c>
      <c r="M475" s="4040">
        <f t="shared" si="225"/>
        <v>0</v>
      </c>
      <c r="N475" s="4040">
        <f t="shared" si="225"/>
        <v>141388</v>
      </c>
      <c r="O475" s="4040">
        <f t="shared" si="225"/>
        <v>65000</v>
      </c>
      <c r="P475" s="4040">
        <f t="shared" si="225"/>
        <v>0</v>
      </c>
      <c r="Q475" s="4040">
        <f t="shared" si="225"/>
        <v>0</v>
      </c>
      <c r="R475" s="4040">
        <f t="shared" si="225"/>
        <v>65000</v>
      </c>
      <c r="S475" s="4040">
        <f t="shared" si="225"/>
        <v>17000</v>
      </c>
      <c r="T475" s="4040">
        <f t="shared" si="225"/>
        <v>0</v>
      </c>
      <c r="U475" s="4040">
        <f t="shared" si="225"/>
        <v>0</v>
      </c>
      <c r="V475" s="4040">
        <f>V476</f>
        <v>17000</v>
      </c>
    </row>
    <row r="476" spans="1:22" s="248" customFormat="1">
      <c r="A476" s="4022">
        <v>1</v>
      </c>
      <c r="B476" s="4023" t="s">
        <v>3122</v>
      </c>
      <c r="C476" s="4022"/>
      <c r="D476" s="4022"/>
      <c r="E476" s="4022"/>
      <c r="F476" s="4022"/>
      <c r="G476" s="4040">
        <f t="shared" si="225"/>
        <v>274756.761</v>
      </c>
      <c r="H476" s="4040">
        <f t="shared" si="225"/>
        <v>0</v>
      </c>
      <c r="I476" s="4040">
        <f t="shared" si="225"/>
        <v>0</v>
      </c>
      <c r="J476" s="4040">
        <f t="shared" si="225"/>
        <v>274756.71600000001</v>
      </c>
      <c r="K476" s="4040">
        <f t="shared" si="225"/>
        <v>141388</v>
      </c>
      <c r="L476" s="4040">
        <f t="shared" si="225"/>
        <v>0</v>
      </c>
      <c r="M476" s="4040">
        <f t="shared" si="225"/>
        <v>0</v>
      </c>
      <c r="N476" s="4040">
        <f t="shared" si="225"/>
        <v>141388</v>
      </c>
      <c r="O476" s="4040">
        <f t="shared" si="225"/>
        <v>65000</v>
      </c>
      <c r="P476" s="4040">
        <f t="shared" si="225"/>
        <v>0</v>
      </c>
      <c r="Q476" s="4040">
        <f t="shared" si="225"/>
        <v>0</v>
      </c>
      <c r="R476" s="4040">
        <f t="shared" si="225"/>
        <v>65000</v>
      </c>
      <c r="S476" s="4040">
        <f t="shared" si="225"/>
        <v>17000</v>
      </c>
      <c r="T476" s="4040">
        <f t="shared" si="225"/>
        <v>0</v>
      </c>
      <c r="U476" s="4040">
        <f t="shared" si="225"/>
        <v>0</v>
      </c>
      <c r="V476" s="4040">
        <f t="shared" si="225"/>
        <v>17000</v>
      </c>
    </row>
    <row r="477" spans="1:22" ht="31.2">
      <c r="A477" s="4022" t="s">
        <v>34</v>
      </c>
      <c r="B477" s="4041" t="s">
        <v>2871</v>
      </c>
      <c r="C477" s="4022"/>
      <c r="D477" s="4022"/>
      <c r="E477" s="4022"/>
      <c r="F477" s="4022"/>
      <c r="G477" s="4042">
        <f>SUM(G478:G479)</f>
        <v>274756.761</v>
      </c>
      <c r="H477" s="4042">
        <f t="shared" ref="H477:V477" si="226">SUM(H478:H479)</f>
        <v>0</v>
      </c>
      <c r="I477" s="4042">
        <f t="shared" si="226"/>
        <v>0</v>
      </c>
      <c r="J477" s="4042">
        <f t="shared" si="226"/>
        <v>274756.71600000001</v>
      </c>
      <c r="K477" s="4042">
        <f t="shared" si="226"/>
        <v>141388</v>
      </c>
      <c r="L477" s="4042">
        <f t="shared" si="226"/>
        <v>0</v>
      </c>
      <c r="M477" s="4042">
        <f t="shared" si="226"/>
        <v>0</v>
      </c>
      <c r="N477" s="4042">
        <f t="shared" si="226"/>
        <v>141388</v>
      </c>
      <c r="O477" s="4042">
        <f t="shared" si="226"/>
        <v>65000</v>
      </c>
      <c r="P477" s="4042">
        <f t="shared" si="226"/>
        <v>0</v>
      </c>
      <c r="Q477" s="4042">
        <f t="shared" si="226"/>
        <v>0</v>
      </c>
      <c r="R477" s="4042">
        <f t="shared" si="226"/>
        <v>65000</v>
      </c>
      <c r="S477" s="4042">
        <f t="shared" si="226"/>
        <v>17000</v>
      </c>
      <c r="T477" s="4042">
        <f t="shared" si="226"/>
        <v>0</v>
      </c>
      <c r="U477" s="4042">
        <f t="shared" si="226"/>
        <v>0</v>
      </c>
      <c r="V477" s="4042">
        <f t="shared" si="226"/>
        <v>17000</v>
      </c>
    </row>
    <row r="478" spans="1:22" s="1557" customFormat="1" ht="28.5" customHeight="1">
      <c r="A478" s="4000">
        <v>1</v>
      </c>
      <c r="B478" s="4047" t="s">
        <v>3683</v>
      </c>
      <c r="C478" s="4000" t="s">
        <v>3115</v>
      </c>
      <c r="D478" s="4000"/>
      <c r="E478" s="4054" t="s">
        <v>2887</v>
      </c>
      <c r="F478" s="4000" t="s">
        <v>3684</v>
      </c>
      <c r="G478" s="4005">
        <v>190648.04500000001</v>
      </c>
      <c r="H478" s="4003"/>
      <c r="I478" s="4003"/>
      <c r="J478" s="4046">
        <v>190648</v>
      </c>
      <c r="K478" s="4046">
        <v>86388</v>
      </c>
      <c r="L478" s="4046"/>
      <c r="M478" s="4046"/>
      <c r="N478" s="4046">
        <v>86388</v>
      </c>
      <c r="O478" s="4046">
        <v>10000</v>
      </c>
      <c r="P478" s="4046"/>
      <c r="Q478" s="4046"/>
      <c r="R478" s="4046">
        <v>10000</v>
      </c>
      <c r="S478" s="4046">
        <v>10000</v>
      </c>
      <c r="T478" s="4046"/>
      <c r="U478" s="4046"/>
      <c r="V478" s="4046">
        <v>10000</v>
      </c>
    </row>
    <row r="479" spans="1:22" s="1557" customFormat="1" ht="28.5" customHeight="1">
      <c r="A479" s="4000">
        <v>2</v>
      </c>
      <c r="B479" s="4047" t="s">
        <v>3685</v>
      </c>
      <c r="C479" s="4000" t="s">
        <v>3115</v>
      </c>
      <c r="D479" s="4000"/>
      <c r="E479" s="4054" t="s">
        <v>2887</v>
      </c>
      <c r="F479" s="4000" t="s">
        <v>3686</v>
      </c>
      <c r="G479" s="4005">
        <v>84108.716</v>
      </c>
      <c r="H479" s="4003"/>
      <c r="I479" s="4003"/>
      <c r="J479" s="4171">
        <v>84108.716</v>
      </c>
      <c r="K479" s="4194">
        <v>55000</v>
      </c>
      <c r="L479" s="4046"/>
      <c r="M479" s="4046"/>
      <c r="N479" s="4194">
        <v>55000</v>
      </c>
      <c r="O479" s="4194">
        <v>55000</v>
      </c>
      <c r="P479" s="4046"/>
      <c r="Q479" s="4046"/>
      <c r="R479" s="4194">
        <v>55000</v>
      </c>
      <c r="S479" s="4046">
        <v>7000</v>
      </c>
      <c r="T479" s="4046"/>
      <c r="U479" s="4046"/>
      <c r="V479" s="4046">
        <v>7000</v>
      </c>
    </row>
    <row r="480" spans="1:22" s="1577" customFormat="1">
      <c r="A480" s="4022" t="s">
        <v>2237</v>
      </c>
      <c r="B480" s="4023" t="s">
        <v>2848</v>
      </c>
      <c r="C480" s="4048"/>
      <c r="D480" s="4048"/>
      <c r="E480" s="4048"/>
      <c r="F480" s="4048"/>
      <c r="G480" s="4040">
        <f t="shared" ref="G480:V481" si="227">G481</f>
        <v>95640.692999999999</v>
      </c>
      <c r="H480" s="4040">
        <f t="shared" si="227"/>
        <v>0</v>
      </c>
      <c r="I480" s="4040">
        <f t="shared" si="227"/>
        <v>0</v>
      </c>
      <c r="J480" s="4040">
        <f t="shared" si="227"/>
        <v>95640.692999999999</v>
      </c>
      <c r="K480" s="4040">
        <f t="shared" si="227"/>
        <v>549.31200000000001</v>
      </c>
      <c r="L480" s="4040">
        <f t="shared" si="227"/>
        <v>0</v>
      </c>
      <c r="M480" s="4040">
        <f t="shared" si="227"/>
        <v>0</v>
      </c>
      <c r="N480" s="4040">
        <f t="shared" si="227"/>
        <v>549.31200000000001</v>
      </c>
      <c r="O480" s="4040">
        <f t="shared" si="227"/>
        <v>11000</v>
      </c>
      <c r="P480" s="4040">
        <f t="shared" si="227"/>
        <v>0</v>
      </c>
      <c r="Q480" s="4040">
        <f t="shared" si="227"/>
        <v>0</v>
      </c>
      <c r="R480" s="4040">
        <f t="shared" si="227"/>
        <v>11000</v>
      </c>
      <c r="S480" s="4040">
        <f t="shared" si="227"/>
        <v>22000</v>
      </c>
      <c r="T480" s="4040">
        <f t="shared" si="227"/>
        <v>0</v>
      </c>
      <c r="U480" s="4040">
        <f t="shared" si="227"/>
        <v>0</v>
      </c>
      <c r="V480" s="4040">
        <f>V481</f>
        <v>22000</v>
      </c>
    </row>
    <row r="481" spans="1:22" s="248" customFormat="1">
      <c r="A481" s="4022">
        <v>1</v>
      </c>
      <c r="B481" s="4023" t="s">
        <v>3122</v>
      </c>
      <c r="C481" s="4022"/>
      <c r="D481" s="4022"/>
      <c r="E481" s="4022"/>
      <c r="F481" s="4022"/>
      <c r="G481" s="4040">
        <f t="shared" si="227"/>
        <v>95640.692999999999</v>
      </c>
      <c r="H481" s="4040">
        <f t="shared" si="227"/>
        <v>0</v>
      </c>
      <c r="I481" s="4040">
        <f t="shared" si="227"/>
        <v>0</v>
      </c>
      <c r="J481" s="4040">
        <f t="shared" si="227"/>
        <v>95640.692999999999</v>
      </c>
      <c r="K481" s="4040">
        <f t="shared" si="227"/>
        <v>549.31200000000001</v>
      </c>
      <c r="L481" s="4040">
        <f t="shared" si="227"/>
        <v>0</v>
      </c>
      <c r="M481" s="4040">
        <f t="shared" si="227"/>
        <v>0</v>
      </c>
      <c r="N481" s="4040">
        <f t="shared" si="227"/>
        <v>549.31200000000001</v>
      </c>
      <c r="O481" s="4040">
        <f t="shared" si="227"/>
        <v>11000</v>
      </c>
      <c r="P481" s="4040">
        <f t="shared" si="227"/>
        <v>0</v>
      </c>
      <c r="Q481" s="4040">
        <f t="shared" si="227"/>
        <v>0</v>
      </c>
      <c r="R481" s="4040">
        <f t="shared" si="227"/>
        <v>11000</v>
      </c>
      <c r="S481" s="4040">
        <f t="shared" si="227"/>
        <v>22000</v>
      </c>
      <c r="T481" s="4040">
        <f t="shared" si="227"/>
        <v>0</v>
      </c>
      <c r="U481" s="4040">
        <f t="shared" si="227"/>
        <v>0</v>
      </c>
      <c r="V481" s="4040">
        <f t="shared" si="227"/>
        <v>22000</v>
      </c>
    </row>
    <row r="482" spans="1:22" ht="31.2">
      <c r="A482" s="4022" t="s">
        <v>34</v>
      </c>
      <c r="B482" s="4041" t="s">
        <v>2871</v>
      </c>
      <c r="C482" s="4022"/>
      <c r="D482" s="4022"/>
      <c r="E482" s="4022"/>
      <c r="F482" s="4022"/>
      <c r="G482" s="4042">
        <f>SUM(G483:G485)</f>
        <v>95640.692999999999</v>
      </c>
      <c r="H482" s="4042">
        <f t="shared" ref="H482:V482" si="228">SUM(H483:H485)</f>
        <v>0</v>
      </c>
      <c r="I482" s="4042">
        <f t="shared" si="228"/>
        <v>0</v>
      </c>
      <c r="J482" s="4042">
        <f t="shared" si="228"/>
        <v>95640.692999999999</v>
      </c>
      <c r="K482" s="4042">
        <f t="shared" si="228"/>
        <v>549.31200000000001</v>
      </c>
      <c r="L482" s="4042">
        <f t="shared" si="228"/>
        <v>0</v>
      </c>
      <c r="M482" s="4042">
        <f t="shared" si="228"/>
        <v>0</v>
      </c>
      <c r="N482" s="4042">
        <f t="shared" si="228"/>
        <v>549.31200000000001</v>
      </c>
      <c r="O482" s="4042">
        <f t="shared" si="228"/>
        <v>11000</v>
      </c>
      <c r="P482" s="4042">
        <f t="shared" si="228"/>
        <v>0</v>
      </c>
      <c r="Q482" s="4042">
        <f t="shared" si="228"/>
        <v>0</v>
      </c>
      <c r="R482" s="4042">
        <f t="shared" si="228"/>
        <v>11000</v>
      </c>
      <c r="S482" s="4042">
        <f t="shared" si="228"/>
        <v>22000</v>
      </c>
      <c r="T482" s="4042">
        <f t="shared" si="228"/>
        <v>0</v>
      </c>
      <c r="U482" s="4042">
        <f t="shared" si="228"/>
        <v>0</v>
      </c>
      <c r="V482" s="4042">
        <f t="shared" si="228"/>
        <v>22000</v>
      </c>
    </row>
    <row r="483" spans="1:22" s="4010" customFormat="1" ht="39" customHeight="1">
      <c r="A483" s="4049">
        <v>1</v>
      </c>
      <c r="B483" s="4195" t="s">
        <v>3314</v>
      </c>
      <c r="C483" s="4179" t="s">
        <v>2957</v>
      </c>
      <c r="D483" s="4000" t="s">
        <v>3315</v>
      </c>
      <c r="E483" s="4068" t="s">
        <v>2887</v>
      </c>
      <c r="F483" s="4054" t="s">
        <v>3316</v>
      </c>
      <c r="G483" s="4083">
        <v>31481.338</v>
      </c>
      <c r="H483" s="4083"/>
      <c r="I483" s="4083"/>
      <c r="J483" s="4083">
        <v>31481.338</v>
      </c>
      <c r="K483" s="4083">
        <f>L483+M483+N483</f>
        <v>549.31200000000001</v>
      </c>
      <c r="L483" s="4083"/>
      <c r="M483" s="4083"/>
      <c r="N483" s="4003">
        <v>549.31200000000001</v>
      </c>
      <c r="O483" s="4083">
        <f>P483+Q483+R483</f>
        <v>11000</v>
      </c>
      <c r="P483" s="4083"/>
      <c r="Q483" s="4083"/>
      <c r="R483" s="4083">
        <v>11000</v>
      </c>
      <c r="S483" s="4003">
        <f>T483+U483+V483</f>
        <v>14000</v>
      </c>
      <c r="T483" s="4083"/>
      <c r="U483" s="4083"/>
      <c r="V483" s="4083">
        <v>14000</v>
      </c>
    </row>
    <row r="484" spans="1:22" s="4010" customFormat="1" ht="39" customHeight="1">
      <c r="A484" s="4049">
        <v>2</v>
      </c>
      <c r="B484" s="4196" t="s">
        <v>3317</v>
      </c>
      <c r="C484" s="4179" t="s">
        <v>2957</v>
      </c>
      <c r="D484" s="4000" t="s">
        <v>3315</v>
      </c>
      <c r="E484" s="4068" t="s">
        <v>2887</v>
      </c>
      <c r="F484" s="4054" t="s">
        <v>3318</v>
      </c>
      <c r="G484" s="4083">
        <v>31517.170999999998</v>
      </c>
      <c r="H484" s="4083"/>
      <c r="I484" s="4083"/>
      <c r="J484" s="4083">
        <v>31517.170999999998</v>
      </c>
      <c r="K484" s="4083">
        <f>L484+M484+N484</f>
        <v>0</v>
      </c>
      <c r="L484" s="4083"/>
      <c r="M484" s="4083"/>
      <c r="N484" s="4003"/>
      <c r="O484" s="4083">
        <f>P484+Q484+R484</f>
        <v>0</v>
      </c>
      <c r="P484" s="4083"/>
      <c r="Q484" s="4083"/>
      <c r="R484" s="4083"/>
      <c r="S484" s="4003">
        <f>T484+U484+V484</f>
        <v>4000</v>
      </c>
      <c r="T484" s="4083"/>
      <c r="U484" s="4083"/>
      <c r="V484" s="4083">
        <v>4000</v>
      </c>
    </row>
    <row r="485" spans="1:22" s="4010" customFormat="1" ht="54" customHeight="1">
      <c r="A485" s="4049">
        <v>3</v>
      </c>
      <c r="B485" s="4196" t="s">
        <v>3319</v>
      </c>
      <c r="C485" s="4179" t="s">
        <v>2957</v>
      </c>
      <c r="D485" s="4000" t="s">
        <v>3315</v>
      </c>
      <c r="E485" s="4068" t="s">
        <v>2887</v>
      </c>
      <c r="F485" s="4054" t="s">
        <v>3320</v>
      </c>
      <c r="G485" s="4083">
        <v>32642.184000000001</v>
      </c>
      <c r="H485" s="4083"/>
      <c r="I485" s="4083"/>
      <c r="J485" s="4083">
        <v>32642.184000000001</v>
      </c>
      <c r="K485" s="4083">
        <f>L485+M485+N485</f>
        <v>0</v>
      </c>
      <c r="L485" s="4083"/>
      <c r="M485" s="4083"/>
      <c r="N485" s="4003"/>
      <c r="O485" s="4083">
        <f>P485+Q485+R485</f>
        <v>0</v>
      </c>
      <c r="P485" s="4083"/>
      <c r="Q485" s="4083"/>
      <c r="R485" s="4083"/>
      <c r="S485" s="4003">
        <f>T485+U485+V485</f>
        <v>4000</v>
      </c>
      <c r="T485" s="4083"/>
      <c r="U485" s="4083"/>
      <c r="V485" s="4083">
        <v>4000</v>
      </c>
    </row>
    <row r="486" spans="1:22" s="1577" customFormat="1">
      <c r="A486" s="4022" t="s">
        <v>2244</v>
      </c>
      <c r="B486" s="4023" t="s">
        <v>3414</v>
      </c>
      <c r="C486" s="4048"/>
      <c r="D486" s="4048"/>
      <c r="E486" s="4048"/>
      <c r="F486" s="4048"/>
      <c r="G486" s="4040">
        <f t="shared" ref="G486:V488" si="229">G487</f>
        <v>138232</v>
      </c>
      <c r="H486" s="4040">
        <f t="shared" si="229"/>
        <v>0</v>
      </c>
      <c r="I486" s="4040">
        <f t="shared" si="229"/>
        <v>0</v>
      </c>
      <c r="J486" s="4040">
        <f t="shared" si="229"/>
        <v>138232</v>
      </c>
      <c r="K486" s="4040">
        <f t="shared" si="229"/>
        <v>8750</v>
      </c>
      <c r="L486" s="4040">
        <f t="shared" si="229"/>
        <v>0</v>
      </c>
      <c r="M486" s="4040">
        <f t="shared" si="229"/>
        <v>0</v>
      </c>
      <c r="N486" s="4040">
        <f t="shared" si="229"/>
        <v>8750</v>
      </c>
      <c r="O486" s="4040">
        <f t="shared" si="229"/>
        <v>40000</v>
      </c>
      <c r="P486" s="4040">
        <f t="shared" si="229"/>
        <v>0</v>
      </c>
      <c r="Q486" s="4040">
        <f t="shared" si="229"/>
        <v>0</v>
      </c>
      <c r="R486" s="4040">
        <f t="shared" si="229"/>
        <v>40000</v>
      </c>
      <c r="S486" s="4040">
        <f t="shared" si="229"/>
        <v>25000</v>
      </c>
      <c r="T486" s="4040">
        <f t="shared" si="229"/>
        <v>0</v>
      </c>
      <c r="U486" s="4040">
        <f t="shared" si="229"/>
        <v>0</v>
      </c>
      <c r="V486" s="4040">
        <f>V487</f>
        <v>25000</v>
      </c>
    </row>
    <row r="487" spans="1:22" s="248" customFormat="1">
      <c r="A487" s="4022">
        <v>1</v>
      </c>
      <c r="B487" s="4023" t="s">
        <v>3122</v>
      </c>
      <c r="C487" s="4022"/>
      <c r="D487" s="4022"/>
      <c r="E487" s="4022"/>
      <c r="F487" s="4022"/>
      <c r="G487" s="4040">
        <f t="shared" si="229"/>
        <v>138232</v>
      </c>
      <c r="H487" s="4040">
        <f t="shared" si="229"/>
        <v>0</v>
      </c>
      <c r="I487" s="4040">
        <f t="shared" si="229"/>
        <v>0</v>
      </c>
      <c r="J487" s="4040">
        <f t="shared" si="229"/>
        <v>138232</v>
      </c>
      <c r="K487" s="4040">
        <f t="shared" si="229"/>
        <v>8750</v>
      </c>
      <c r="L487" s="4040">
        <f t="shared" si="229"/>
        <v>0</v>
      </c>
      <c r="M487" s="4040">
        <f t="shared" si="229"/>
        <v>0</v>
      </c>
      <c r="N487" s="4040">
        <f t="shared" si="229"/>
        <v>8750</v>
      </c>
      <c r="O487" s="4040">
        <f t="shared" si="229"/>
        <v>40000</v>
      </c>
      <c r="P487" s="4040">
        <f t="shared" si="229"/>
        <v>0</v>
      </c>
      <c r="Q487" s="4040">
        <f t="shared" si="229"/>
        <v>0</v>
      </c>
      <c r="R487" s="4040">
        <f t="shared" si="229"/>
        <v>40000</v>
      </c>
      <c r="S487" s="4040">
        <f t="shared" si="229"/>
        <v>25000</v>
      </c>
      <c r="T487" s="4040">
        <f t="shared" si="229"/>
        <v>0</v>
      </c>
      <c r="U487" s="4040">
        <f t="shared" si="229"/>
        <v>0</v>
      </c>
      <c r="V487" s="4040">
        <f t="shared" si="229"/>
        <v>25000</v>
      </c>
    </row>
    <row r="488" spans="1:22" ht="31.2">
      <c r="A488" s="4022" t="s">
        <v>34</v>
      </c>
      <c r="B488" s="4041" t="s">
        <v>2871</v>
      </c>
      <c r="C488" s="4022"/>
      <c r="D488" s="4022"/>
      <c r="E488" s="4022"/>
      <c r="F488" s="4022"/>
      <c r="G488" s="4042">
        <f>G489</f>
        <v>138232</v>
      </c>
      <c r="H488" s="4042">
        <f t="shared" si="229"/>
        <v>0</v>
      </c>
      <c r="I488" s="4042">
        <f t="shared" si="229"/>
        <v>0</v>
      </c>
      <c r="J488" s="4042">
        <f t="shared" si="229"/>
        <v>138232</v>
      </c>
      <c r="K488" s="4042">
        <f t="shared" si="229"/>
        <v>8750</v>
      </c>
      <c r="L488" s="4042">
        <f t="shared" si="229"/>
        <v>0</v>
      </c>
      <c r="M488" s="4042">
        <f t="shared" si="229"/>
        <v>0</v>
      </c>
      <c r="N488" s="4042">
        <f t="shared" si="229"/>
        <v>8750</v>
      </c>
      <c r="O488" s="4042">
        <f t="shared" si="229"/>
        <v>40000</v>
      </c>
      <c r="P488" s="4042">
        <f t="shared" si="229"/>
        <v>0</v>
      </c>
      <c r="Q488" s="4042">
        <f t="shared" si="229"/>
        <v>0</v>
      </c>
      <c r="R488" s="4042">
        <f t="shared" si="229"/>
        <v>40000</v>
      </c>
      <c r="S488" s="4042">
        <f t="shared" si="229"/>
        <v>25000</v>
      </c>
      <c r="T488" s="4042">
        <f t="shared" si="229"/>
        <v>0</v>
      </c>
      <c r="U488" s="4042">
        <f t="shared" si="229"/>
        <v>0</v>
      </c>
      <c r="V488" s="4042">
        <f t="shared" si="229"/>
        <v>25000</v>
      </c>
    </row>
    <row r="489" spans="1:22" s="4012" customFormat="1" ht="51.75" customHeight="1">
      <c r="A489" s="4000">
        <v>1</v>
      </c>
      <c r="B489" s="4112" t="s">
        <v>3687</v>
      </c>
      <c r="C489" s="4054" t="s">
        <v>3688</v>
      </c>
      <c r="D489" s="4000" t="s">
        <v>3689</v>
      </c>
      <c r="E489" s="4000" t="s">
        <v>3690</v>
      </c>
      <c r="F489" s="4068" t="s">
        <v>3691</v>
      </c>
      <c r="G489" s="4064">
        <v>138232</v>
      </c>
      <c r="H489" s="4064">
        <v>0</v>
      </c>
      <c r="I489" s="4064">
        <v>0</v>
      </c>
      <c r="J489" s="4064">
        <v>138232</v>
      </c>
      <c r="K489" s="4064">
        <v>8750</v>
      </c>
      <c r="L489" s="4064">
        <v>0</v>
      </c>
      <c r="M489" s="4064">
        <v>0</v>
      </c>
      <c r="N489" s="4064">
        <v>8750</v>
      </c>
      <c r="O489" s="4064">
        <f>P489+Q489+R489</f>
        <v>40000</v>
      </c>
      <c r="P489" s="4064"/>
      <c r="Q489" s="4064">
        <v>0</v>
      </c>
      <c r="R489" s="4064">
        <v>40000</v>
      </c>
      <c r="S489" s="4064">
        <f>T489+U489+V489</f>
        <v>25000</v>
      </c>
      <c r="T489" s="4064">
        <v>0</v>
      </c>
      <c r="U489" s="4064">
        <v>0</v>
      </c>
      <c r="V489" s="4064">
        <v>25000</v>
      </c>
    </row>
    <row r="490" spans="1:22" s="248" customFormat="1" ht="62.4">
      <c r="A490" s="4022" t="s">
        <v>2610</v>
      </c>
      <c r="B490" s="4023" t="s">
        <v>3389</v>
      </c>
      <c r="C490" s="4022"/>
      <c r="D490" s="4022"/>
      <c r="E490" s="4022"/>
      <c r="F490" s="4022"/>
      <c r="G490" s="4040">
        <f>G491+G494+G498+G502+G506+G510</f>
        <v>128554.43700000001</v>
      </c>
      <c r="H490" s="4040">
        <f t="shared" ref="H490:V490" si="230">H491+H494+H498+H502+H506+H510</f>
        <v>0</v>
      </c>
      <c r="I490" s="4040">
        <f t="shared" si="230"/>
        <v>0</v>
      </c>
      <c r="J490" s="4040">
        <f t="shared" si="230"/>
        <v>88554.437000000005</v>
      </c>
      <c r="K490" s="4040">
        <f t="shared" si="230"/>
        <v>4033.373</v>
      </c>
      <c r="L490" s="4040">
        <f t="shared" si="230"/>
        <v>0</v>
      </c>
      <c r="M490" s="4040">
        <f t="shared" si="230"/>
        <v>0</v>
      </c>
      <c r="N490" s="4040">
        <f t="shared" si="230"/>
        <v>4033.373</v>
      </c>
      <c r="O490" s="4040">
        <f t="shared" si="230"/>
        <v>3500</v>
      </c>
      <c r="P490" s="4040">
        <f t="shared" si="230"/>
        <v>0</v>
      </c>
      <c r="Q490" s="4040">
        <f t="shared" si="230"/>
        <v>0</v>
      </c>
      <c r="R490" s="4040">
        <f t="shared" si="230"/>
        <v>3500</v>
      </c>
      <c r="S490" s="4040">
        <f t="shared" si="230"/>
        <v>22000</v>
      </c>
      <c r="T490" s="4040">
        <f t="shared" si="230"/>
        <v>0</v>
      </c>
      <c r="U490" s="4040">
        <f t="shared" si="230"/>
        <v>0</v>
      </c>
      <c r="V490" s="4040">
        <f t="shared" si="230"/>
        <v>22000</v>
      </c>
    </row>
    <row r="491" spans="1:22" s="248" customFormat="1">
      <c r="A491" s="4022" t="s">
        <v>9</v>
      </c>
      <c r="B491" s="4023" t="s">
        <v>3390</v>
      </c>
      <c r="C491" s="4022"/>
      <c r="D491" s="4022"/>
      <c r="E491" s="4022"/>
      <c r="F491" s="4022"/>
      <c r="G491" s="4040">
        <f>G492</f>
        <v>62952</v>
      </c>
      <c r="H491" s="4040">
        <f t="shared" ref="H491:V492" si="231">H492</f>
        <v>0</v>
      </c>
      <c r="I491" s="4040">
        <f t="shared" si="231"/>
        <v>0</v>
      </c>
      <c r="J491" s="4040">
        <f t="shared" si="231"/>
        <v>22952</v>
      </c>
      <c r="K491" s="4040">
        <f t="shared" si="231"/>
        <v>0</v>
      </c>
      <c r="L491" s="4040">
        <f t="shared" si="231"/>
        <v>0</v>
      </c>
      <c r="M491" s="4040">
        <f t="shared" si="231"/>
        <v>0</v>
      </c>
      <c r="N491" s="4040">
        <f t="shared" si="231"/>
        <v>0</v>
      </c>
      <c r="O491" s="4040">
        <f t="shared" si="231"/>
        <v>0</v>
      </c>
      <c r="P491" s="4040">
        <f t="shared" si="231"/>
        <v>0</v>
      </c>
      <c r="Q491" s="4040">
        <f t="shared" si="231"/>
        <v>0</v>
      </c>
      <c r="R491" s="4040">
        <f t="shared" si="231"/>
        <v>0</v>
      </c>
      <c r="S491" s="4040">
        <f t="shared" si="231"/>
        <v>500</v>
      </c>
      <c r="T491" s="4040">
        <f t="shared" si="231"/>
        <v>0</v>
      </c>
      <c r="U491" s="4040">
        <f t="shared" si="231"/>
        <v>0</v>
      </c>
      <c r="V491" s="4040">
        <f t="shared" si="231"/>
        <v>500</v>
      </c>
    </row>
    <row r="492" spans="1:22">
      <c r="A492" s="4022">
        <v>1</v>
      </c>
      <c r="B492" s="4041" t="s">
        <v>3119</v>
      </c>
      <c r="C492" s="4022"/>
      <c r="D492" s="4022"/>
      <c r="E492" s="4022"/>
      <c r="F492" s="4022"/>
      <c r="G492" s="4042">
        <f>G493</f>
        <v>62952</v>
      </c>
      <c r="H492" s="4042"/>
      <c r="I492" s="4042"/>
      <c r="J492" s="4042">
        <f t="shared" si="231"/>
        <v>22952</v>
      </c>
      <c r="K492" s="4042">
        <f t="shared" si="231"/>
        <v>0</v>
      </c>
      <c r="L492" s="4042"/>
      <c r="M492" s="4042"/>
      <c r="N492" s="4042">
        <f t="shared" si="231"/>
        <v>0</v>
      </c>
      <c r="O492" s="4042">
        <f t="shared" si="231"/>
        <v>0</v>
      </c>
      <c r="P492" s="4042"/>
      <c r="Q492" s="4042"/>
      <c r="R492" s="4042">
        <f t="shared" si="231"/>
        <v>0</v>
      </c>
      <c r="S492" s="4042">
        <f>S493</f>
        <v>500</v>
      </c>
      <c r="T492" s="4042"/>
      <c r="U492" s="4042"/>
      <c r="V492" s="4042">
        <f t="shared" si="231"/>
        <v>500</v>
      </c>
    </row>
    <row r="493" spans="1:22" ht="51" customHeight="1">
      <c r="A493" s="4056">
        <v>1</v>
      </c>
      <c r="B493" s="4057" t="s">
        <v>3391</v>
      </c>
      <c r="C493" s="4056" t="s">
        <v>3110</v>
      </c>
      <c r="D493" s="4056"/>
      <c r="E493" s="4056" t="s">
        <v>3112</v>
      </c>
      <c r="F493" s="4056" t="s">
        <v>3392</v>
      </c>
      <c r="G493" s="4046">
        <f>J493+I493+H493</f>
        <v>62952</v>
      </c>
      <c r="H493" s="4046"/>
      <c r="I493" s="4046">
        <v>40000</v>
      </c>
      <c r="J493" s="4046">
        <f>62952-40000</f>
        <v>22952</v>
      </c>
      <c r="K493" s="4046"/>
      <c r="L493" s="4046"/>
      <c r="M493" s="4046"/>
      <c r="N493" s="4046"/>
      <c r="O493" s="4046">
        <f>P493+Q493+R493</f>
        <v>0</v>
      </c>
      <c r="P493" s="4046"/>
      <c r="Q493" s="4046"/>
      <c r="R493" s="4046">
        <v>0</v>
      </c>
      <c r="S493" s="4046">
        <f>T493+U493+V493</f>
        <v>500</v>
      </c>
      <c r="T493" s="4046"/>
      <c r="U493" s="4046"/>
      <c r="V493" s="4046">
        <v>500</v>
      </c>
    </row>
    <row r="494" spans="1:22">
      <c r="A494" s="4022" t="s">
        <v>20</v>
      </c>
      <c r="B494" s="4023" t="s">
        <v>2846</v>
      </c>
      <c r="C494" s="4056"/>
      <c r="D494" s="4056"/>
      <c r="E494" s="4056"/>
      <c r="F494" s="4056"/>
      <c r="G494" s="4040">
        <f>G495</f>
        <v>2635.364</v>
      </c>
      <c r="H494" s="4040">
        <f t="shared" ref="H494:V496" si="232">H495</f>
        <v>0</v>
      </c>
      <c r="I494" s="4040">
        <f t="shared" si="232"/>
        <v>0</v>
      </c>
      <c r="J494" s="4040">
        <f t="shared" si="232"/>
        <v>2635.364</v>
      </c>
      <c r="K494" s="4040">
        <f t="shared" si="232"/>
        <v>0</v>
      </c>
      <c r="L494" s="4040">
        <f t="shared" si="232"/>
        <v>0</v>
      </c>
      <c r="M494" s="4040">
        <f t="shared" si="232"/>
        <v>0</v>
      </c>
      <c r="N494" s="4040">
        <f t="shared" si="232"/>
        <v>0</v>
      </c>
      <c r="O494" s="4040">
        <f t="shared" si="232"/>
        <v>0</v>
      </c>
      <c r="P494" s="4040">
        <f t="shared" si="232"/>
        <v>0</v>
      </c>
      <c r="Q494" s="4040">
        <f t="shared" si="232"/>
        <v>0</v>
      </c>
      <c r="R494" s="4040">
        <f t="shared" si="232"/>
        <v>0</v>
      </c>
      <c r="S494" s="4040">
        <f t="shared" si="232"/>
        <v>1000</v>
      </c>
      <c r="T494" s="4040">
        <f t="shared" si="232"/>
        <v>0</v>
      </c>
      <c r="U494" s="4040">
        <f t="shared" si="232"/>
        <v>0</v>
      </c>
      <c r="V494" s="4040">
        <f t="shared" si="232"/>
        <v>1000</v>
      </c>
    </row>
    <row r="495" spans="1:22" s="248" customFormat="1">
      <c r="A495" s="4022">
        <v>1</v>
      </c>
      <c r="B495" s="4023" t="s">
        <v>3122</v>
      </c>
      <c r="C495" s="4022"/>
      <c r="D495" s="4022"/>
      <c r="E495" s="4022"/>
      <c r="F495" s="4022"/>
      <c r="G495" s="4040">
        <f>G496</f>
        <v>2635.364</v>
      </c>
      <c r="H495" s="4040">
        <f t="shared" si="232"/>
        <v>0</v>
      </c>
      <c r="I495" s="4040">
        <f t="shared" si="232"/>
        <v>0</v>
      </c>
      <c r="J495" s="4040">
        <f t="shared" si="232"/>
        <v>2635.364</v>
      </c>
      <c r="K495" s="4040">
        <f t="shared" si="232"/>
        <v>0</v>
      </c>
      <c r="L495" s="4040">
        <f t="shared" si="232"/>
        <v>0</v>
      </c>
      <c r="M495" s="4040">
        <f t="shared" si="232"/>
        <v>0</v>
      </c>
      <c r="N495" s="4040">
        <f t="shared" si="232"/>
        <v>0</v>
      </c>
      <c r="O495" s="4040">
        <f t="shared" si="232"/>
        <v>0</v>
      </c>
      <c r="P495" s="4040">
        <f t="shared" si="232"/>
        <v>0</v>
      </c>
      <c r="Q495" s="4040">
        <f t="shared" si="232"/>
        <v>0</v>
      </c>
      <c r="R495" s="4040">
        <f t="shared" si="232"/>
        <v>0</v>
      </c>
      <c r="S495" s="4040">
        <f t="shared" si="232"/>
        <v>1000</v>
      </c>
      <c r="T495" s="4040">
        <f t="shared" si="232"/>
        <v>0</v>
      </c>
      <c r="U495" s="4040">
        <f t="shared" si="232"/>
        <v>0</v>
      </c>
      <c r="V495" s="4040">
        <f t="shared" si="232"/>
        <v>1000</v>
      </c>
    </row>
    <row r="496" spans="1:22" ht="31.2">
      <c r="A496" s="4022" t="s">
        <v>34</v>
      </c>
      <c r="B496" s="4041" t="s">
        <v>2871</v>
      </c>
      <c r="C496" s="4022"/>
      <c r="D496" s="4022"/>
      <c r="E496" s="4022"/>
      <c r="F496" s="4022"/>
      <c r="G496" s="4042">
        <f>G497</f>
        <v>2635.364</v>
      </c>
      <c r="H496" s="4042">
        <f t="shared" si="232"/>
        <v>0</v>
      </c>
      <c r="I496" s="4042">
        <f t="shared" si="232"/>
        <v>0</v>
      </c>
      <c r="J496" s="4042">
        <f t="shared" si="232"/>
        <v>2635.364</v>
      </c>
      <c r="K496" s="4042">
        <f t="shared" si="232"/>
        <v>0</v>
      </c>
      <c r="L496" s="4042">
        <f t="shared" si="232"/>
        <v>0</v>
      </c>
      <c r="M496" s="4042">
        <f t="shared" si="232"/>
        <v>0</v>
      </c>
      <c r="N496" s="4042">
        <f t="shared" si="232"/>
        <v>0</v>
      </c>
      <c r="O496" s="4042">
        <f t="shared" si="232"/>
        <v>0</v>
      </c>
      <c r="P496" s="4042">
        <f t="shared" si="232"/>
        <v>0</v>
      </c>
      <c r="Q496" s="4042">
        <f t="shared" si="232"/>
        <v>0</v>
      </c>
      <c r="R496" s="4042">
        <f t="shared" si="232"/>
        <v>0</v>
      </c>
      <c r="S496" s="4042">
        <f t="shared" si="232"/>
        <v>1000</v>
      </c>
      <c r="T496" s="4042">
        <f t="shared" si="232"/>
        <v>0</v>
      </c>
      <c r="U496" s="4042">
        <f t="shared" si="232"/>
        <v>0</v>
      </c>
      <c r="V496" s="4042">
        <f t="shared" si="232"/>
        <v>1000</v>
      </c>
    </row>
    <row r="497" spans="1:22" s="2137" customFormat="1" ht="31.5" customHeight="1">
      <c r="A497" s="4054">
        <v>1</v>
      </c>
      <c r="B497" s="4053" t="s">
        <v>3393</v>
      </c>
      <c r="C497" s="4056" t="s">
        <v>2932</v>
      </c>
      <c r="D497" s="4000" t="s">
        <v>3394</v>
      </c>
      <c r="E497" s="4054" t="s">
        <v>3155</v>
      </c>
      <c r="F497" s="4154" t="s">
        <v>3395</v>
      </c>
      <c r="G497" s="4003">
        <v>2635.364</v>
      </c>
      <c r="H497" s="4063"/>
      <c r="I497" s="4063"/>
      <c r="J497" s="4003">
        <v>2635.364</v>
      </c>
      <c r="K497" s="4136">
        <v>0</v>
      </c>
      <c r="L497" s="4063"/>
      <c r="M497" s="4063"/>
      <c r="N497" s="4136">
        <v>0</v>
      </c>
      <c r="O497" s="4136">
        <v>0</v>
      </c>
      <c r="P497" s="4063"/>
      <c r="Q497" s="4063"/>
      <c r="R497" s="4136">
        <v>0</v>
      </c>
      <c r="S497" s="4003">
        <v>1000</v>
      </c>
      <c r="T497" s="4063"/>
      <c r="U497" s="4063"/>
      <c r="V497" s="4003">
        <v>1000</v>
      </c>
    </row>
    <row r="498" spans="1:22" s="1577" customFormat="1">
      <c r="A498" s="4022" t="s">
        <v>49</v>
      </c>
      <c r="B498" s="4023" t="s">
        <v>2847</v>
      </c>
      <c r="C498" s="4048"/>
      <c r="D498" s="4048"/>
      <c r="E498" s="4048"/>
      <c r="F498" s="4048"/>
      <c r="G498" s="4040">
        <f t="shared" ref="G498:V500" si="233">G499</f>
        <v>21493</v>
      </c>
      <c r="H498" s="4040">
        <f t="shared" si="233"/>
        <v>0</v>
      </c>
      <c r="I498" s="4040">
        <f t="shared" si="233"/>
        <v>0</v>
      </c>
      <c r="J498" s="4040">
        <f t="shared" si="233"/>
        <v>21493</v>
      </c>
      <c r="K498" s="4040">
        <f t="shared" si="233"/>
        <v>0</v>
      </c>
      <c r="L498" s="4040">
        <f t="shared" si="233"/>
        <v>0</v>
      </c>
      <c r="M498" s="4040">
        <f t="shared" si="233"/>
        <v>0</v>
      </c>
      <c r="N498" s="4040">
        <f t="shared" si="233"/>
        <v>0</v>
      </c>
      <c r="O498" s="4040">
        <f t="shared" si="233"/>
        <v>0</v>
      </c>
      <c r="P498" s="4040">
        <f t="shared" si="233"/>
        <v>0</v>
      </c>
      <c r="Q498" s="4040">
        <f t="shared" si="233"/>
        <v>0</v>
      </c>
      <c r="R498" s="4040">
        <f t="shared" si="233"/>
        <v>0</v>
      </c>
      <c r="S498" s="4040">
        <f t="shared" si="233"/>
        <v>4000</v>
      </c>
      <c r="T498" s="4040">
        <f t="shared" si="233"/>
        <v>0</v>
      </c>
      <c r="U498" s="4040">
        <f t="shared" si="233"/>
        <v>0</v>
      </c>
      <c r="V498" s="4040">
        <f>V499</f>
        <v>4000</v>
      </c>
    </row>
    <row r="499" spans="1:22" s="248" customFormat="1">
      <c r="A499" s="4022">
        <v>1</v>
      </c>
      <c r="B499" s="4023" t="s">
        <v>3122</v>
      </c>
      <c r="C499" s="4022"/>
      <c r="D499" s="4022"/>
      <c r="E499" s="4022"/>
      <c r="F499" s="4022"/>
      <c r="G499" s="4040">
        <f t="shared" si="233"/>
        <v>21493</v>
      </c>
      <c r="H499" s="4040">
        <f t="shared" si="233"/>
        <v>0</v>
      </c>
      <c r="I499" s="4040">
        <f t="shared" si="233"/>
        <v>0</v>
      </c>
      <c r="J499" s="4040">
        <f t="shared" si="233"/>
        <v>21493</v>
      </c>
      <c r="K499" s="4040">
        <f t="shared" si="233"/>
        <v>0</v>
      </c>
      <c r="L499" s="4040">
        <f t="shared" si="233"/>
        <v>0</v>
      </c>
      <c r="M499" s="4040">
        <f t="shared" si="233"/>
        <v>0</v>
      </c>
      <c r="N499" s="4040">
        <f t="shared" si="233"/>
        <v>0</v>
      </c>
      <c r="O499" s="4040">
        <f t="shared" si="233"/>
        <v>0</v>
      </c>
      <c r="P499" s="4040">
        <f t="shared" si="233"/>
        <v>0</v>
      </c>
      <c r="Q499" s="4040">
        <f t="shared" si="233"/>
        <v>0</v>
      </c>
      <c r="R499" s="4040">
        <f t="shared" si="233"/>
        <v>0</v>
      </c>
      <c r="S499" s="4040">
        <f t="shared" si="233"/>
        <v>4000</v>
      </c>
      <c r="T499" s="4040">
        <f t="shared" si="233"/>
        <v>0</v>
      </c>
      <c r="U499" s="4040">
        <f t="shared" si="233"/>
        <v>0</v>
      </c>
      <c r="V499" s="4040">
        <f t="shared" si="233"/>
        <v>4000</v>
      </c>
    </row>
    <row r="500" spans="1:22" ht="31.2">
      <c r="A500" s="4022" t="s">
        <v>34</v>
      </c>
      <c r="B500" s="4041" t="s">
        <v>2871</v>
      </c>
      <c r="C500" s="4022"/>
      <c r="D500" s="4022"/>
      <c r="E500" s="4022"/>
      <c r="F500" s="4022"/>
      <c r="G500" s="4042">
        <f>G501</f>
        <v>21493</v>
      </c>
      <c r="H500" s="4042">
        <f t="shared" si="233"/>
        <v>0</v>
      </c>
      <c r="I500" s="4042">
        <f t="shared" si="233"/>
        <v>0</v>
      </c>
      <c r="J500" s="4042">
        <f t="shared" si="233"/>
        <v>21493</v>
      </c>
      <c r="K500" s="4042">
        <f t="shared" si="233"/>
        <v>0</v>
      </c>
      <c r="L500" s="4042">
        <f t="shared" si="233"/>
        <v>0</v>
      </c>
      <c r="M500" s="4042">
        <f t="shared" si="233"/>
        <v>0</v>
      </c>
      <c r="N500" s="4042">
        <f t="shared" si="233"/>
        <v>0</v>
      </c>
      <c r="O500" s="4042">
        <f t="shared" si="233"/>
        <v>0</v>
      </c>
      <c r="P500" s="4042">
        <f t="shared" si="233"/>
        <v>0</v>
      </c>
      <c r="Q500" s="4042">
        <f t="shared" si="233"/>
        <v>0</v>
      </c>
      <c r="R500" s="4042">
        <f t="shared" si="233"/>
        <v>0</v>
      </c>
      <c r="S500" s="4042">
        <f t="shared" si="233"/>
        <v>4000</v>
      </c>
      <c r="T500" s="4042">
        <f t="shared" si="233"/>
        <v>0</v>
      </c>
      <c r="U500" s="4042">
        <f t="shared" si="233"/>
        <v>0</v>
      </c>
      <c r="V500" s="4042">
        <f t="shared" si="233"/>
        <v>4000</v>
      </c>
    </row>
    <row r="501" spans="1:22" ht="22.5" customHeight="1">
      <c r="A501" s="4000">
        <v>1</v>
      </c>
      <c r="B501" s="4047" t="s">
        <v>3396</v>
      </c>
      <c r="C501" s="4000" t="s">
        <v>3397</v>
      </c>
      <c r="D501" s="4065" t="s">
        <v>3398</v>
      </c>
      <c r="E501" s="4000" t="s">
        <v>2892</v>
      </c>
      <c r="F501" s="4000" t="s">
        <v>3399</v>
      </c>
      <c r="G501" s="4003">
        <v>21493</v>
      </c>
      <c r="H501" s="4003"/>
      <c r="I501" s="4003"/>
      <c r="J501" s="4003">
        <v>21493</v>
      </c>
      <c r="K501" s="4003">
        <f t="shared" ref="K501" si="234">L501+M501+N501</f>
        <v>0</v>
      </c>
      <c r="L501" s="4003"/>
      <c r="M501" s="4003"/>
      <c r="N501" s="4003">
        <v>0</v>
      </c>
      <c r="O501" s="4003"/>
      <c r="P501" s="4003"/>
      <c r="Q501" s="4003"/>
      <c r="R501" s="4003"/>
      <c r="S501" s="4003">
        <v>4000</v>
      </c>
      <c r="T501" s="4003"/>
      <c r="U501" s="4003"/>
      <c r="V501" s="4003">
        <v>4000</v>
      </c>
    </row>
    <row r="502" spans="1:22" s="1577" customFormat="1">
      <c r="A502" s="4022" t="s">
        <v>50</v>
      </c>
      <c r="B502" s="4023" t="s">
        <v>2852</v>
      </c>
      <c r="C502" s="4048"/>
      <c r="D502" s="4048"/>
      <c r="E502" s="4048"/>
      <c r="F502" s="4048"/>
      <c r="G502" s="4040">
        <f t="shared" ref="G502:V504" si="235">G503</f>
        <v>8386</v>
      </c>
      <c r="H502" s="4040">
        <f t="shared" si="235"/>
        <v>0</v>
      </c>
      <c r="I502" s="4040">
        <f t="shared" si="235"/>
        <v>0</v>
      </c>
      <c r="J502" s="4040">
        <f t="shared" si="235"/>
        <v>8386</v>
      </c>
      <c r="K502" s="4040">
        <f t="shared" si="235"/>
        <v>1000</v>
      </c>
      <c r="L502" s="4040">
        <f t="shared" si="235"/>
        <v>0</v>
      </c>
      <c r="M502" s="4040">
        <f t="shared" si="235"/>
        <v>0</v>
      </c>
      <c r="N502" s="4040">
        <f t="shared" si="235"/>
        <v>1000</v>
      </c>
      <c r="O502" s="4040">
        <f t="shared" si="235"/>
        <v>1000</v>
      </c>
      <c r="P502" s="4040">
        <f t="shared" si="235"/>
        <v>0</v>
      </c>
      <c r="Q502" s="4040">
        <f t="shared" si="235"/>
        <v>0</v>
      </c>
      <c r="R502" s="4040">
        <f t="shared" si="235"/>
        <v>1000</v>
      </c>
      <c r="S502" s="4040">
        <f t="shared" si="235"/>
        <v>4000</v>
      </c>
      <c r="T502" s="4040">
        <f t="shared" si="235"/>
        <v>0</v>
      </c>
      <c r="U502" s="4040">
        <f t="shared" si="235"/>
        <v>0</v>
      </c>
      <c r="V502" s="4040">
        <f>V503</f>
        <v>4000</v>
      </c>
    </row>
    <row r="503" spans="1:22" s="248" customFormat="1">
      <c r="A503" s="4022">
        <v>1</v>
      </c>
      <c r="B503" s="4023" t="s">
        <v>3122</v>
      </c>
      <c r="C503" s="4022"/>
      <c r="D503" s="4022"/>
      <c r="E503" s="4022"/>
      <c r="F503" s="4022"/>
      <c r="G503" s="4040">
        <f t="shared" si="235"/>
        <v>8386</v>
      </c>
      <c r="H503" s="4040">
        <f t="shared" si="235"/>
        <v>0</v>
      </c>
      <c r="I503" s="4040">
        <f t="shared" si="235"/>
        <v>0</v>
      </c>
      <c r="J503" s="4040">
        <f t="shared" si="235"/>
        <v>8386</v>
      </c>
      <c r="K503" s="4040">
        <f t="shared" si="235"/>
        <v>1000</v>
      </c>
      <c r="L503" s="4040">
        <f t="shared" si="235"/>
        <v>0</v>
      </c>
      <c r="M503" s="4040">
        <f t="shared" si="235"/>
        <v>0</v>
      </c>
      <c r="N503" s="4040">
        <f t="shared" si="235"/>
        <v>1000</v>
      </c>
      <c r="O503" s="4040">
        <f t="shared" si="235"/>
        <v>1000</v>
      </c>
      <c r="P503" s="4040">
        <f t="shared" si="235"/>
        <v>0</v>
      </c>
      <c r="Q503" s="4040">
        <f t="shared" si="235"/>
        <v>0</v>
      </c>
      <c r="R503" s="4040">
        <f t="shared" si="235"/>
        <v>1000</v>
      </c>
      <c r="S503" s="4040">
        <f t="shared" si="235"/>
        <v>4000</v>
      </c>
      <c r="T503" s="4040">
        <f t="shared" si="235"/>
        <v>0</v>
      </c>
      <c r="U503" s="4040">
        <f t="shared" si="235"/>
        <v>0</v>
      </c>
      <c r="V503" s="4040">
        <f t="shared" si="235"/>
        <v>4000</v>
      </c>
    </row>
    <row r="504" spans="1:22" ht="31.2">
      <c r="A504" s="4022" t="s">
        <v>34</v>
      </c>
      <c r="B504" s="4041" t="s">
        <v>2871</v>
      </c>
      <c r="C504" s="4022"/>
      <c r="D504" s="4022"/>
      <c r="E504" s="4022"/>
      <c r="F504" s="4022"/>
      <c r="G504" s="4042">
        <f>G505</f>
        <v>8386</v>
      </c>
      <c r="H504" s="4042">
        <f t="shared" si="235"/>
        <v>0</v>
      </c>
      <c r="I504" s="4042">
        <f t="shared" si="235"/>
        <v>0</v>
      </c>
      <c r="J504" s="4042">
        <f t="shared" si="235"/>
        <v>8386</v>
      </c>
      <c r="K504" s="4042">
        <f t="shared" si="235"/>
        <v>1000</v>
      </c>
      <c r="L504" s="4042">
        <f t="shared" si="235"/>
        <v>0</v>
      </c>
      <c r="M504" s="4042">
        <f t="shared" si="235"/>
        <v>0</v>
      </c>
      <c r="N504" s="4042">
        <f t="shared" si="235"/>
        <v>1000</v>
      </c>
      <c r="O504" s="4042">
        <f t="shared" si="235"/>
        <v>1000</v>
      </c>
      <c r="P504" s="4042">
        <f t="shared" si="235"/>
        <v>0</v>
      </c>
      <c r="Q504" s="4042">
        <f t="shared" si="235"/>
        <v>0</v>
      </c>
      <c r="R504" s="4042">
        <f t="shared" si="235"/>
        <v>1000</v>
      </c>
      <c r="S504" s="4042">
        <f t="shared" si="235"/>
        <v>4000</v>
      </c>
      <c r="T504" s="4042">
        <f t="shared" si="235"/>
        <v>0</v>
      </c>
      <c r="U504" s="4042">
        <f t="shared" si="235"/>
        <v>0</v>
      </c>
      <c r="V504" s="4042">
        <f t="shared" si="235"/>
        <v>4000</v>
      </c>
    </row>
    <row r="505" spans="1:22" ht="62.4">
      <c r="A505" s="4140">
        <v>1</v>
      </c>
      <c r="B505" s="4053" t="s">
        <v>3400</v>
      </c>
      <c r="C505" s="4054" t="s">
        <v>2885</v>
      </c>
      <c r="D505" s="4000" t="s">
        <v>3398</v>
      </c>
      <c r="E505" s="4054" t="s">
        <v>2887</v>
      </c>
      <c r="F505" s="4000" t="s">
        <v>3401</v>
      </c>
      <c r="G505" s="4005">
        <v>8386</v>
      </c>
      <c r="H505" s="4005"/>
      <c r="I505" s="4005"/>
      <c r="J505" s="4005">
        <v>8386</v>
      </c>
      <c r="K505" s="4005">
        <f>SUM(L505:N505)</f>
        <v>1000</v>
      </c>
      <c r="L505" s="4005"/>
      <c r="M505" s="4005"/>
      <c r="N505" s="4005">
        <v>1000</v>
      </c>
      <c r="O505" s="4005">
        <f>SUM(P505:R505)</f>
        <v>1000</v>
      </c>
      <c r="P505" s="4005"/>
      <c r="Q505" s="4005"/>
      <c r="R505" s="4005">
        <v>1000</v>
      </c>
      <c r="S505" s="4005">
        <f>SUM(T505:V505)</f>
        <v>4000</v>
      </c>
      <c r="T505" s="4005"/>
      <c r="U505" s="4005"/>
      <c r="V505" s="4005">
        <v>4000</v>
      </c>
    </row>
    <row r="506" spans="1:22" s="1577" customFormat="1">
      <c r="A506" s="4022" t="s">
        <v>72</v>
      </c>
      <c r="B506" s="4023" t="s">
        <v>3414</v>
      </c>
      <c r="C506" s="4048"/>
      <c r="D506" s="4048"/>
      <c r="E506" s="4048"/>
      <c r="F506" s="4048"/>
      <c r="G506" s="4040">
        <f t="shared" ref="G506:V508" si="236">G507</f>
        <v>14250.684999999999</v>
      </c>
      <c r="H506" s="4040">
        <f t="shared" si="236"/>
        <v>0</v>
      </c>
      <c r="I506" s="4040">
        <f t="shared" si="236"/>
        <v>0</v>
      </c>
      <c r="J506" s="4040">
        <f t="shared" si="236"/>
        <v>14250.684999999999</v>
      </c>
      <c r="K506" s="4040">
        <f t="shared" si="236"/>
        <v>3033.373</v>
      </c>
      <c r="L506" s="4040">
        <f t="shared" si="236"/>
        <v>0</v>
      </c>
      <c r="M506" s="4040">
        <f t="shared" si="236"/>
        <v>0</v>
      </c>
      <c r="N506" s="4040">
        <f t="shared" si="236"/>
        <v>3033.373</v>
      </c>
      <c r="O506" s="4040">
        <f t="shared" si="236"/>
        <v>2500</v>
      </c>
      <c r="P506" s="4040">
        <f t="shared" si="236"/>
        <v>0</v>
      </c>
      <c r="Q506" s="4040">
        <f t="shared" si="236"/>
        <v>0</v>
      </c>
      <c r="R506" s="4040">
        <f t="shared" si="236"/>
        <v>2500</v>
      </c>
      <c r="S506" s="4040">
        <f t="shared" si="236"/>
        <v>2500</v>
      </c>
      <c r="T506" s="4040">
        <f t="shared" si="236"/>
        <v>0</v>
      </c>
      <c r="U506" s="4040">
        <f t="shared" si="236"/>
        <v>0</v>
      </c>
      <c r="V506" s="4040">
        <f>V507</f>
        <v>2500</v>
      </c>
    </row>
    <row r="507" spans="1:22" s="248" customFormat="1">
      <c r="A507" s="4022">
        <v>1</v>
      </c>
      <c r="B507" s="4023" t="s">
        <v>3122</v>
      </c>
      <c r="C507" s="4022"/>
      <c r="D507" s="4022"/>
      <c r="E507" s="4022"/>
      <c r="F507" s="4022"/>
      <c r="G507" s="4040">
        <f t="shared" si="236"/>
        <v>14250.684999999999</v>
      </c>
      <c r="H507" s="4040">
        <f t="shared" si="236"/>
        <v>0</v>
      </c>
      <c r="I507" s="4040">
        <f t="shared" si="236"/>
        <v>0</v>
      </c>
      <c r="J507" s="4040">
        <f t="shared" si="236"/>
        <v>14250.684999999999</v>
      </c>
      <c r="K507" s="4040">
        <f t="shared" si="236"/>
        <v>3033.373</v>
      </c>
      <c r="L507" s="4040">
        <f t="shared" si="236"/>
        <v>0</v>
      </c>
      <c r="M507" s="4040">
        <f t="shared" si="236"/>
        <v>0</v>
      </c>
      <c r="N507" s="4040">
        <f t="shared" si="236"/>
        <v>3033.373</v>
      </c>
      <c r="O507" s="4040">
        <f t="shared" si="236"/>
        <v>2500</v>
      </c>
      <c r="P507" s="4040">
        <f t="shared" si="236"/>
        <v>0</v>
      </c>
      <c r="Q507" s="4040">
        <f t="shared" si="236"/>
        <v>0</v>
      </c>
      <c r="R507" s="4040">
        <f t="shared" si="236"/>
        <v>2500</v>
      </c>
      <c r="S507" s="4040">
        <f t="shared" si="236"/>
        <v>2500</v>
      </c>
      <c r="T507" s="4040">
        <f t="shared" si="236"/>
        <v>0</v>
      </c>
      <c r="U507" s="4040">
        <f t="shared" si="236"/>
        <v>0</v>
      </c>
      <c r="V507" s="4040">
        <f t="shared" si="236"/>
        <v>2500</v>
      </c>
    </row>
    <row r="508" spans="1:22" ht="31.2">
      <c r="A508" s="4022" t="s">
        <v>34</v>
      </c>
      <c r="B508" s="4041" t="s">
        <v>2871</v>
      </c>
      <c r="C508" s="4022"/>
      <c r="D508" s="4022"/>
      <c r="E508" s="4022"/>
      <c r="F508" s="4022"/>
      <c r="G508" s="4042">
        <f>G509</f>
        <v>14250.684999999999</v>
      </c>
      <c r="H508" s="4042">
        <f t="shared" si="236"/>
        <v>0</v>
      </c>
      <c r="I508" s="4042">
        <f t="shared" si="236"/>
        <v>0</v>
      </c>
      <c r="J508" s="4042">
        <f t="shared" si="236"/>
        <v>14250.684999999999</v>
      </c>
      <c r="K508" s="4042">
        <f t="shared" si="236"/>
        <v>3033.373</v>
      </c>
      <c r="L508" s="4042">
        <f t="shared" si="236"/>
        <v>0</v>
      </c>
      <c r="M508" s="4042">
        <f t="shared" si="236"/>
        <v>0</v>
      </c>
      <c r="N508" s="4042">
        <f t="shared" si="236"/>
        <v>3033.373</v>
      </c>
      <c r="O508" s="4042">
        <f t="shared" si="236"/>
        <v>2500</v>
      </c>
      <c r="P508" s="4042">
        <f t="shared" si="236"/>
        <v>0</v>
      </c>
      <c r="Q508" s="4042">
        <f t="shared" si="236"/>
        <v>0</v>
      </c>
      <c r="R508" s="4042">
        <f t="shared" si="236"/>
        <v>2500</v>
      </c>
      <c r="S508" s="4042">
        <f t="shared" si="236"/>
        <v>2500</v>
      </c>
      <c r="T508" s="4042">
        <f t="shared" si="236"/>
        <v>0</v>
      </c>
      <c r="U508" s="4042">
        <f t="shared" si="236"/>
        <v>0</v>
      </c>
      <c r="V508" s="4042">
        <f t="shared" si="236"/>
        <v>2500</v>
      </c>
    </row>
    <row r="509" spans="1:22" s="4012" customFormat="1" ht="24.75" customHeight="1">
      <c r="A509" s="4000">
        <v>1</v>
      </c>
      <c r="B509" s="4112" t="s">
        <v>3692</v>
      </c>
      <c r="C509" s="4054" t="s">
        <v>3688</v>
      </c>
      <c r="D509" s="4000" t="s">
        <v>3693</v>
      </c>
      <c r="E509" s="4000" t="s">
        <v>3694</v>
      </c>
      <c r="F509" s="4068" t="s">
        <v>3695</v>
      </c>
      <c r="G509" s="4064">
        <v>14250.684999999999</v>
      </c>
      <c r="H509" s="4064">
        <v>0</v>
      </c>
      <c r="I509" s="4064">
        <v>0</v>
      </c>
      <c r="J509" s="4064">
        <v>14250.684999999999</v>
      </c>
      <c r="K509" s="4064">
        <v>3033.373</v>
      </c>
      <c r="L509" s="4064">
        <v>0</v>
      </c>
      <c r="M509" s="4064">
        <v>0</v>
      </c>
      <c r="N509" s="4064">
        <v>3033.373</v>
      </c>
      <c r="O509" s="4064">
        <v>2500</v>
      </c>
      <c r="P509" s="4064"/>
      <c r="Q509" s="4064">
        <v>0</v>
      </c>
      <c r="R509" s="4064">
        <v>2500</v>
      </c>
      <c r="S509" s="4064">
        <v>2500</v>
      </c>
      <c r="T509" s="4064">
        <v>0</v>
      </c>
      <c r="U509" s="4064">
        <v>0</v>
      </c>
      <c r="V509" s="4064">
        <v>2500</v>
      </c>
    </row>
    <row r="510" spans="1:22" s="1577" customFormat="1">
      <c r="A510" s="4022" t="s">
        <v>100</v>
      </c>
      <c r="B510" s="4023" t="s">
        <v>3415</v>
      </c>
      <c r="C510" s="4048"/>
      <c r="D510" s="4048"/>
      <c r="E510" s="4048"/>
      <c r="F510" s="4048"/>
      <c r="G510" s="4040">
        <f t="shared" ref="G510:V511" si="237">G511</f>
        <v>18837.387999999999</v>
      </c>
      <c r="H510" s="4040">
        <f t="shared" si="237"/>
        <v>0</v>
      </c>
      <c r="I510" s="4040">
        <f t="shared" si="237"/>
        <v>0</v>
      </c>
      <c r="J510" s="4040">
        <f t="shared" si="237"/>
        <v>18837.387999999999</v>
      </c>
      <c r="K510" s="4040">
        <f t="shared" si="237"/>
        <v>0</v>
      </c>
      <c r="L510" s="4040">
        <f t="shared" si="237"/>
        <v>0</v>
      </c>
      <c r="M510" s="4040">
        <f t="shared" si="237"/>
        <v>0</v>
      </c>
      <c r="N510" s="4040">
        <f t="shared" si="237"/>
        <v>0</v>
      </c>
      <c r="O510" s="4040">
        <f t="shared" si="237"/>
        <v>0</v>
      </c>
      <c r="P510" s="4040">
        <f t="shared" si="237"/>
        <v>0</v>
      </c>
      <c r="Q510" s="4040">
        <f t="shared" si="237"/>
        <v>0</v>
      </c>
      <c r="R510" s="4040">
        <f t="shared" si="237"/>
        <v>0</v>
      </c>
      <c r="S510" s="4040">
        <f t="shared" si="237"/>
        <v>10000</v>
      </c>
      <c r="T510" s="4040">
        <f t="shared" si="237"/>
        <v>0</v>
      </c>
      <c r="U510" s="4040">
        <f t="shared" si="237"/>
        <v>0</v>
      </c>
      <c r="V510" s="4040">
        <f>V511</f>
        <v>10000</v>
      </c>
    </row>
    <row r="511" spans="1:22" s="248" customFormat="1">
      <c r="A511" s="4022">
        <v>1</v>
      </c>
      <c r="B511" s="4023" t="s">
        <v>3122</v>
      </c>
      <c r="C511" s="4022"/>
      <c r="D511" s="4022"/>
      <c r="E511" s="4022"/>
      <c r="F511" s="4022"/>
      <c r="G511" s="4040">
        <f t="shared" si="237"/>
        <v>18837.387999999999</v>
      </c>
      <c r="H511" s="4040">
        <f t="shared" si="237"/>
        <v>0</v>
      </c>
      <c r="I511" s="4040">
        <f t="shared" si="237"/>
        <v>0</v>
      </c>
      <c r="J511" s="4040">
        <f t="shared" si="237"/>
        <v>18837.387999999999</v>
      </c>
      <c r="K511" s="4040">
        <f t="shared" si="237"/>
        <v>0</v>
      </c>
      <c r="L511" s="4040">
        <f t="shared" si="237"/>
        <v>0</v>
      </c>
      <c r="M511" s="4040">
        <f t="shared" si="237"/>
        <v>0</v>
      </c>
      <c r="N511" s="4040">
        <f t="shared" si="237"/>
        <v>0</v>
      </c>
      <c r="O511" s="4040">
        <f t="shared" si="237"/>
        <v>0</v>
      </c>
      <c r="P511" s="4040">
        <f t="shared" si="237"/>
        <v>0</v>
      </c>
      <c r="Q511" s="4040">
        <f t="shared" si="237"/>
        <v>0</v>
      </c>
      <c r="R511" s="4040">
        <f t="shared" si="237"/>
        <v>0</v>
      </c>
      <c r="S511" s="4040">
        <f t="shared" si="237"/>
        <v>10000</v>
      </c>
      <c r="T511" s="4040">
        <f t="shared" si="237"/>
        <v>0</v>
      </c>
      <c r="U511" s="4040">
        <f t="shared" si="237"/>
        <v>0</v>
      </c>
      <c r="V511" s="4040">
        <f t="shared" si="237"/>
        <v>10000</v>
      </c>
    </row>
    <row r="512" spans="1:22" ht="31.2">
      <c r="A512" s="4022" t="s">
        <v>34</v>
      </c>
      <c r="B512" s="4041" t="s">
        <v>2871</v>
      </c>
      <c r="C512" s="4022"/>
      <c r="D512" s="4022"/>
      <c r="E512" s="4022"/>
      <c r="F512" s="4022"/>
      <c r="G512" s="4042">
        <f t="shared" ref="G512:U512" si="238">SUM(G513:G514)</f>
        <v>18837.387999999999</v>
      </c>
      <c r="H512" s="4042">
        <f t="shared" si="238"/>
        <v>0</v>
      </c>
      <c r="I512" s="4042">
        <f t="shared" si="238"/>
        <v>0</v>
      </c>
      <c r="J512" s="4042">
        <f t="shared" si="238"/>
        <v>18837.387999999999</v>
      </c>
      <c r="K512" s="4042">
        <f t="shared" si="238"/>
        <v>0</v>
      </c>
      <c r="L512" s="4042">
        <f t="shared" si="238"/>
        <v>0</v>
      </c>
      <c r="M512" s="4042">
        <f t="shared" si="238"/>
        <v>0</v>
      </c>
      <c r="N512" s="4042">
        <f t="shared" si="238"/>
        <v>0</v>
      </c>
      <c r="O512" s="4042">
        <f t="shared" si="238"/>
        <v>0</v>
      </c>
      <c r="P512" s="4042">
        <f t="shared" si="238"/>
        <v>0</v>
      </c>
      <c r="Q512" s="4042">
        <f t="shared" si="238"/>
        <v>0</v>
      </c>
      <c r="R512" s="4042">
        <f t="shared" si="238"/>
        <v>0</v>
      </c>
      <c r="S512" s="4042">
        <f t="shared" si="238"/>
        <v>10000</v>
      </c>
      <c r="T512" s="4042">
        <f t="shared" si="238"/>
        <v>0</v>
      </c>
      <c r="U512" s="4042">
        <f t="shared" si="238"/>
        <v>0</v>
      </c>
      <c r="V512" s="4042">
        <f>SUM(V513:V514)</f>
        <v>10000</v>
      </c>
    </row>
    <row r="513" spans="1:22" s="1557" customFormat="1" ht="24" customHeight="1">
      <c r="A513" s="4114">
        <v>1</v>
      </c>
      <c r="B513" s="4053" t="s">
        <v>3696</v>
      </c>
      <c r="C513" s="4114" t="s">
        <v>3115</v>
      </c>
      <c r="D513" s="4114"/>
      <c r="E513" s="4054" t="s">
        <v>3155</v>
      </c>
      <c r="F513" s="4000" t="s">
        <v>3697</v>
      </c>
      <c r="G513" s="4005">
        <v>9632.8809999999994</v>
      </c>
      <c r="H513" s="4002"/>
      <c r="I513" s="4002"/>
      <c r="J513" s="4005">
        <v>9632.8809999999994</v>
      </c>
      <c r="K513" s="4002"/>
      <c r="L513" s="4002"/>
      <c r="M513" s="4002"/>
      <c r="N513" s="4002"/>
      <c r="O513" s="4002"/>
      <c r="P513" s="4002"/>
      <c r="Q513" s="4002"/>
      <c r="R513" s="4002"/>
      <c r="S513" s="4003">
        <v>5000</v>
      </c>
      <c r="T513" s="4002"/>
      <c r="U513" s="4002"/>
      <c r="V513" s="4003">
        <v>5000</v>
      </c>
    </row>
    <row r="514" spans="1:22" s="1557" customFormat="1" ht="46.8">
      <c r="A514" s="4114">
        <v>2</v>
      </c>
      <c r="B514" s="4141" t="s">
        <v>3698</v>
      </c>
      <c r="C514" s="4114" t="s">
        <v>3115</v>
      </c>
      <c r="D514" s="4114"/>
      <c r="E514" s="4054" t="s">
        <v>3155</v>
      </c>
      <c r="F514" s="4000" t="s">
        <v>3699</v>
      </c>
      <c r="G514" s="4005">
        <v>9204.5069999999996</v>
      </c>
      <c r="H514" s="4042"/>
      <c r="I514" s="4042"/>
      <c r="J514" s="4005">
        <v>9204.5069999999996</v>
      </c>
      <c r="K514" s="4042"/>
      <c r="L514" s="4042"/>
      <c r="M514" s="4042"/>
      <c r="N514" s="4042"/>
      <c r="O514" s="4042"/>
      <c r="P514" s="4042"/>
      <c r="Q514" s="4042"/>
      <c r="R514" s="4042"/>
      <c r="S514" s="4003">
        <v>5000</v>
      </c>
      <c r="T514" s="4042"/>
      <c r="U514" s="4042"/>
      <c r="V514" s="4003">
        <v>5000</v>
      </c>
    </row>
    <row r="515" spans="1:22" s="248" customFormat="1">
      <c r="A515" s="4022" t="s">
        <v>2624</v>
      </c>
      <c r="B515" s="4023" t="s">
        <v>3402</v>
      </c>
      <c r="C515" s="4022"/>
      <c r="D515" s="4022"/>
      <c r="E515" s="4022"/>
      <c r="F515" s="4022"/>
      <c r="G515" s="4040">
        <f>G516</f>
        <v>16428.575000000001</v>
      </c>
      <c r="H515" s="4040">
        <f t="shared" ref="H515:V515" si="239">H516</f>
        <v>0</v>
      </c>
      <c r="I515" s="4040">
        <f t="shared" si="239"/>
        <v>14257</v>
      </c>
      <c r="J515" s="4040">
        <f t="shared" si="239"/>
        <v>1443</v>
      </c>
      <c r="K515" s="4040">
        <f t="shared" si="239"/>
        <v>5289.9319999999998</v>
      </c>
      <c r="L515" s="4040">
        <f t="shared" si="239"/>
        <v>0</v>
      </c>
      <c r="M515" s="4040">
        <f t="shared" si="239"/>
        <v>5289.9319999999998</v>
      </c>
      <c r="N515" s="4040">
        <f t="shared" si="239"/>
        <v>0</v>
      </c>
      <c r="O515" s="4040">
        <f t="shared" si="239"/>
        <v>6577</v>
      </c>
      <c r="P515" s="4040">
        <f t="shared" si="239"/>
        <v>0</v>
      </c>
      <c r="Q515" s="4040">
        <f t="shared" si="239"/>
        <v>5577</v>
      </c>
      <c r="R515" s="4040">
        <f t="shared" si="239"/>
        <v>1000</v>
      </c>
      <c r="S515" s="4040">
        <f t="shared" si="239"/>
        <v>5659</v>
      </c>
      <c r="T515" s="4040">
        <f t="shared" si="239"/>
        <v>0</v>
      </c>
      <c r="U515" s="4040">
        <f t="shared" si="239"/>
        <v>5216</v>
      </c>
      <c r="V515" s="4040">
        <f t="shared" si="239"/>
        <v>443</v>
      </c>
    </row>
    <row r="516" spans="1:22" s="1577" customFormat="1" ht="31.2">
      <c r="A516" s="4022" t="s">
        <v>9</v>
      </c>
      <c r="B516" s="4023" t="s">
        <v>3404</v>
      </c>
      <c r="C516" s="4048"/>
      <c r="D516" s="4048"/>
      <c r="E516" s="4048"/>
      <c r="F516" s="4048"/>
      <c r="G516" s="4040">
        <f t="shared" ref="G516:V518" si="240">G517</f>
        <v>16428.575000000001</v>
      </c>
      <c r="H516" s="4040">
        <f t="shared" si="240"/>
        <v>0</v>
      </c>
      <c r="I516" s="4040">
        <f t="shared" si="240"/>
        <v>14257</v>
      </c>
      <c r="J516" s="4040">
        <f t="shared" si="240"/>
        <v>1443</v>
      </c>
      <c r="K516" s="4040">
        <f t="shared" si="240"/>
        <v>5289.9319999999998</v>
      </c>
      <c r="L516" s="4040">
        <f t="shared" si="240"/>
        <v>0</v>
      </c>
      <c r="M516" s="4040">
        <f t="shared" si="240"/>
        <v>5289.9319999999998</v>
      </c>
      <c r="N516" s="4040">
        <f t="shared" si="240"/>
        <v>0</v>
      </c>
      <c r="O516" s="4040">
        <f t="shared" si="240"/>
        <v>6577</v>
      </c>
      <c r="P516" s="4040">
        <f t="shared" si="240"/>
        <v>0</v>
      </c>
      <c r="Q516" s="4040">
        <f t="shared" si="240"/>
        <v>5577</v>
      </c>
      <c r="R516" s="4040">
        <f t="shared" si="240"/>
        <v>1000</v>
      </c>
      <c r="S516" s="4040">
        <f t="shared" si="240"/>
        <v>5659</v>
      </c>
      <c r="T516" s="4040">
        <f t="shared" si="240"/>
        <v>0</v>
      </c>
      <c r="U516" s="4040">
        <f t="shared" si="240"/>
        <v>5216</v>
      </c>
      <c r="V516" s="4040">
        <f>V517</f>
        <v>443</v>
      </c>
    </row>
    <row r="517" spans="1:22" s="248" customFormat="1">
      <c r="A517" s="4022">
        <v>1</v>
      </c>
      <c r="B517" s="4023" t="s">
        <v>3122</v>
      </c>
      <c r="C517" s="4022"/>
      <c r="D517" s="4022"/>
      <c r="E517" s="4022"/>
      <c r="F517" s="4022"/>
      <c r="G517" s="4040">
        <f t="shared" si="240"/>
        <v>16428.575000000001</v>
      </c>
      <c r="H517" s="4040">
        <f t="shared" si="240"/>
        <v>0</v>
      </c>
      <c r="I517" s="4040">
        <f t="shared" si="240"/>
        <v>14257</v>
      </c>
      <c r="J517" s="4040">
        <f t="shared" si="240"/>
        <v>1443</v>
      </c>
      <c r="K517" s="4040">
        <f t="shared" si="240"/>
        <v>5289.9319999999998</v>
      </c>
      <c r="L517" s="4040">
        <f t="shared" si="240"/>
        <v>0</v>
      </c>
      <c r="M517" s="4040">
        <f t="shared" si="240"/>
        <v>5289.9319999999998</v>
      </c>
      <c r="N517" s="4040">
        <f t="shared" si="240"/>
        <v>0</v>
      </c>
      <c r="O517" s="4040">
        <f t="shared" si="240"/>
        <v>6577</v>
      </c>
      <c r="P517" s="4040">
        <f t="shared" si="240"/>
        <v>0</v>
      </c>
      <c r="Q517" s="4040">
        <f t="shared" si="240"/>
        <v>5577</v>
      </c>
      <c r="R517" s="4040">
        <f t="shared" si="240"/>
        <v>1000</v>
      </c>
      <c r="S517" s="4040">
        <f t="shared" si="240"/>
        <v>5659</v>
      </c>
      <c r="T517" s="4040">
        <f t="shared" si="240"/>
        <v>0</v>
      </c>
      <c r="U517" s="4040">
        <f t="shared" si="240"/>
        <v>5216</v>
      </c>
      <c r="V517" s="4040">
        <f t="shared" si="240"/>
        <v>443</v>
      </c>
    </row>
    <row r="518" spans="1:22" ht="31.2">
      <c r="A518" s="4022" t="s">
        <v>34</v>
      </c>
      <c r="B518" s="4041" t="s">
        <v>2871</v>
      </c>
      <c r="C518" s="4022"/>
      <c r="D518" s="4022"/>
      <c r="E518" s="4022"/>
      <c r="F518" s="4022"/>
      <c r="G518" s="4042">
        <f t="shared" si="240"/>
        <v>16428.575000000001</v>
      </c>
      <c r="H518" s="4042">
        <f t="shared" si="240"/>
        <v>0</v>
      </c>
      <c r="I518" s="4042">
        <f t="shared" si="240"/>
        <v>14257</v>
      </c>
      <c r="J518" s="4042">
        <f t="shared" si="240"/>
        <v>1443</v>
      </c>
      <c r="K518" s="4042">
        <f t="shared" si="240"/>
        <v>5289.9319999999998</v>
      </c>
      <c r="L518" s="4042">
        <f t="shared" si="240"/>
        <v>0</v>
      </c>
      <c r="M518" s="4042">
        <f t="shared" si="240"/>
        <v>5289.9319999999998</v>
      </c>
      <c r="N518" s="4042">
        <f t="shared" si="240"/>
        <v>0</v>
      </c>
      <c r="O518" s="4042">
        <f t="shared" si="240"/>
        <v>6577</v>
      </c>
      <c r="P518" s="4042">
        <f t="shared" si="240"/>
        <v>0</v>
      </c>
      <c r="Q518" s="4042">
        <f t="shared" si="240"/>
        <v>5577</v>
      </c>
      <c r="R518" s="4042">
        <f t="shared" si="240"/>
        <v>1000</v>
      </c>
      <c r="S518" s="4042">
        <f t="shared" si="240"/>
        <v>5659</v>
      </c>
      <c r="T518" s="4042">
        <f t="shared" si="240"/>
        <v>0</v>
      </c>
      <c r="U518" s="4042">
        <f t="shared" si="240"/>
        <v>5216</v>
      </c>
      <c r="V518" s="4042">
        <f>V519</f>
        <v>443</v>
      </c>
    </row>
    <row r="519" spans="1:22" ht="62.4">
      <c r="A519" s="4000">
        <v>1</v>
      </c>
      <c r="B519" s="4047" t="s">
        <v>3700</v>
      </c>
      <c r="C519" s="4000" t="s">
        <v>3346</v>
      </c>
      <c r="D519" s="4000"/>
      <c r="E519" s="4000" t="s">
        <v>2892</v>
      </c>
      <c r="F519" s="4000" t="s">
        <v>3701</v>
      </c>
      <c r="G519" s="4003">
        <v>16428.575000000001</v>
      </c>
      <c r="H519" s="4003"/>
      <c r="I519" s="4003">
        <v>14257</v>
      </c>
      <c r="J519" s="4003">
        <v>1443</v>
      </c>
      <c r="K519" s="4003">
        <v>5289.9319999999998</v>
      </c>
      <c r="L519" s="4003"/>
      <c r="M519" s="4003">
        <v>5289.9319999999998</v>
      </c>
      <c r="N519" s="4003"/>
      <c r="O519" s="4003">
        <v>6577</v>
      </c>
      <c r="P519" s="4003"/>
      <c r="Q519" s="4003">
        <v>5577</v>
      </c>
      <c r="R519" s="4003">
        <v>1000</v>
      </c>
      <c r="S519" s="4003">
        <f>T519+U519+V519</f>
        <v>5659</v>
      </c>
      <c r="T519" s="4003"/>
      <c r="U519" s="4003">
        <v>5216</v>
      </c>
      <c r="V519" s="4003">
        <v>443</v>
      </c>
    </row>
    <row r="520" spans="1:22" s="248" customFormat="1">
      <c r="A520" s="4114" t="s">
        <v>2625</v>
      </c>
      <c r="B520" s="4132" t="s">
        <v>3416</v>
      </c>
      <c r="C520" s="4114"/>
      <c r="D520" s="4114"/>
      <c r="E520" s="4114"/>
      <c r="F520" s="4114"/>
      <c r="G520" s="4002"/>
      <c r="H520" s="4002"/>
      <c r="I520" s="4002"/>
      <c r="J520" s="4002"/>
      <c r="K520" s="4002"/>
      <c r="L520" s="4002"/>
      <c r="M520" s="4002"/>
      <c r="N520" s="4002"/>
      <c r="O520" s="4002"/>
      <c r="P520" s="4002"/>
      <c r="Q520" s="4002"/>
      <c r="R520" s="4002"/>
      <c r="S520" s="4002">
        <f t="shared" ref="S520:U520" si="241">SUM(S521:S524)</f>
        <v>107570</v>
      </c>
      <c r="T520" s="4002">
        <f t="shared" si="241"/>
        <v>0</v>
      </c>
      <c r="U520" s="4002">
        <f t="shared" si="241"/>
        <v>0</v>
      </c>
      <c r="V520" s="4002">
        <f>SUM(V521:V524)</f>
        <v>107570</v>
      </c>
    </row>
    <row r="521" spans="1:22">
      <c r="A521" s="4000">
        <v>1</v>
      </c>
      <c r="B521" s="4047" t="s">
        <v>3702</v>
      </c>
      <c r="C521" s="4000"/>
      <c r="D521" s="4000"/>
      <c r="E521" s="4000"/>
      <c r="F521" s="4000"/>
      <c r="G521" s="4003"/>
      <c r="H521" s="4003"/>
      <c r="I521" s="4003"/>
      <c r="J521" s="4003"/>
      <c r="K521" s="4003"/>
      <c r="L521" s="4003"/>
      <c r="M521" s="4003"/>
      <c r="N521" s="4003"/>
      <c r="O521" s="4003"/>
      <c r="P521" s="4003"/>
      <c r="Q521" s="4003"/>
      <c r="R521" s="4003"/>
      <c r="S521" s="4003">
        <f t="shared" ref="S521:S525" si="242">T521+U521+V521</f>
        <v>13570</v>
      </c>
      <c r="T521" s="4003"/>
      <c r="U521" s="4003"/>
      <c r="V521" s="4003">
        <v>13570</v>
      </c>
    </row>
    <row r="522" spans="1:22">
      <c r="A522" s="4000">
        <v>2</v>
      </c>
      <c r="B522" s="4047" t="s">
        <v>3703</v>
      </c>
      <c r="C522" s="4000"/>
      <c r="D522" s="4000"/>
      <c r="E522" s="4000"/>
      <c r="F522" s="4000"/>
      <c r="G522" s="4003"/>
      <c r="H522" s="4003"/>
      <c r="I522" s="4003"/>
      <c r="J522" s="4003"/>
      <c r="K522" s="4003"/>
      <c r="L522" s="4003"/>
      <c r="M522" s="4003"/>
      <c r="N522" s="4003"/>
      <c r="O522" s="4003"/>
      <c r="P522" s="4003"/>
      <c r="Q522" s="4003"/>
      <c r="R522" s="4003"/>
      <c r="S522" s="4003">
        <f t="shared" si="242"/>
        <v>20000</v>
      </c>
      <c r="T522" s="4003"/>
      <c r="U522" s="4003"/>
      <c r="V522" s="4003">
        <v>20000</v>
      </c>
    </row>
    <row r="523" spans="1:22" ht="78">
      <c r="A523" s="4000">
        <v>3</v>
      </c>
      <c r="B523" s="4047" t="s">
        <v>3704</v>
      </c>
      <c r="C523" s="4000"/>
      <c r="D523" s="4000"/>
      <c r="E523" s="4000"/>
      <c r="F523" s="4000"/>
      <c r="G523" s="4003"/>
      <c r="H523" s="4003"/>
      <c r="I523" s="4003"/>
      <c r="J523" s="4003"/>
      <c r="K523" s="4003"/>
      <c r="L523" s="4003"/>
      <c r="M523" s="4003"/>
      <c r="N523" s="4003"/>
      <c r="O523" s="4003"/>
      <c r="P523" s="4003"/>
      <c r="Q523" s="4003"/>
      <c r="R523" s="4003"/>
      <c r="S523" s="4003">
        <f t="shared" si="242"/>
        <v>34000</v>
      </c>
      <c r="T523" s="4003"/>
      <c r="U523" s="4003"/>
      <c r="V523" s="4003">
        <v>34000</v>
      </c>
    </row>
    <row r="524" spans="1:22" ht="31.2">
      <c r="A524" s="4000">
        <v>4</v>
      </c>
      <c r="B524" s="4047" t="s">
        <v>3705</v>
      </c>
      <c r="C524" s="4000"/>
      <c r="D524" s="4000"/>
      <c r="E524" s="4000"/>
      <c r="F524" s="4000"/>
      <c r="G524" s="4003"/>
      <c r="H524" s="4003"/>
      <c r="I524" s="4003"/>
      <c r="J524" s="4003"/>
      <c r="K524" s="4003"/>
      <c r="L524" s="4003"/>
      <c r="M524" s="4003"/>
      <c r="N524" s="4003"/>
      <c r="O524" s="4003"/>
      <c r="P524" s="4003"/>
      <c r="Q524" s="4003"/>
      <c r="R524" s="4003"/>
      <c r="S524" s="4003">
        <f t="shared" si="242"/>
        <v>40000</v>
      </c>
      <c r="T524" s="4003"/>
      <c r="U524" s="4003"/>
      <c r="V524" s="4003">
        <v>40000</v>
      </c>
    </row>
    <row r="525" spans="1:22" s="248" customFormat="1">
      <c r="A525" s="4024" t="s">
        <v>3706</v>
      </c>
      <c r="B525" s="4023" t="s">
        <v>3417</v>
      </c>
      <c r="C525" s="4114"/>
      <c r="D525" s="4114"/>
      <c r="E525" s="4114"/>
      <c r="F525" s="4114"/>
      <c r="G525" s="4002"/>
      <c r="H525" s="4002"/>
      <c r="I525" s="4002"/>
      <c r="J525" s="4002"/>
      <c r="K525" s="4002"/>
      <c r="L525" s="4002"/>
      <c r="M525" s="4002"/>
      <c r="N525" s="4002"/>
      <c r="O525" s="4002"/>
      <c r="P525" s="4002"/>
      <c r="Q525" s="4002"/>
      <c r="R525" s="4002"/>
      <c r="S525" s="4002">
        <f t="shared" si="242"/>
        <v>1724000</v>
      </c>
      <c r="T525" s="4002"/>
      <c r="U525" s="4002"/>
      <c r="V525" s="4002">
        <v>1724000</v>
      </c>
    </row>
    <row r="526" spans="1:22">
      <c r="A526" s="4007"/>
      <c r="B526" s="4007"/>
      <c r="C526" s="4007"/>
      <c r="D526" s="4007"/>
      <c r="E526" s="4007"/>
      <c r="F526" s="4007"/>
      <c r="G526" s="4197"/>
      <c r="H526" s="4197"/>
      <c r="I526" s="4197"/>
      <c r="J526" s="4197"/>
      <c r="K526" s="4197"/>
      <c r="L526" s="4197"/>
      <c r="M526" s="4197"/>
      <c r="N526" s="4197"/>
      <c r="O526" s="4197"/>
      <c r="P526" s="4197"/>
      <c r="Q526" s="4197"/>
      <c r="R526" s="4197"/>
      <c r="S526" s="4197"/>
      <c r="T526" s="4197"/>
      <c r="U526" s="4197"/>
      <c r="V526" s="4197"/>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8" t="s">
        <v>2386</v>
      </c>
      <c r="B1" s="4495"/>
      <c r="C1" s="4495"/>
      <c r="D1" s="4495"/>
      <c r="E1" s="4495"/>
    </row>
    <row r="2" spans="1:5">
      <c r="A2" s="4505" t="str">
        <f>'Biểu số 43-CK-NSNN'!A2:H2</f>
        <v>(DỰ TOÁN TRÌNH HỘI ĐỒNG NHÂN DÂN TỈNH)</v>
      </c>
      <c r="B2" s="4495"/>
      <c r="C2" s="4495"/>
      <c r="D2" s="4495"/>
      <c r="E2" s="4495"/>
    </row>
    <row r="3" spans="1:5">
      <c r="A3" s="70"/>
      <c r="B3" s="2207"/>
      <c r="C3" s="2207"/>
      <c r="D3" s="2207"/>
      <c r="E3" s="2207"/>
    </row>
    <row r="4" spans="1:5" ht="18.600000000000001" thickBot="1">
      <c r="B4" s="4506" t="s">
        <v>64</v>
      </c>
      <c r="C4" s="4506"/>
      <c r="D4" s="4506"/>
      <c r="E4" s="4506"/>
    </row>
    <row r="5" spans="1:5" s="70" customFormat="1" thickTop="1">
      <c r="A5" s="4507" t="s">
        <v>244</v>
      </c>
      <c r="B5" s="4509" t="s">
        <v>326</v>
      </c>
      <c r="C5" s="4509" t="s">
        <v>1700</v>
      </c>
      <c r="D5" s="4509" t="s">
        <v>327</v>
      </c>
      <c r="E5" s="4510"/>
    </row>
    <row r="6" spans="1:5" s="70" customFormat="1" ht="52.2">
      <c r="A6" s="4508"/>
      <c r="B6" s="4331"/>
      <c r="C6" s="4331"/>
      <c r="D6" s="2304" t="s">
        <v>328</v>
      </c>
      <c r="E6" s="2957" t="s">
        <v>329</v>
      </c>
    </row>
    <row r="7" spans="1:5" ht="52.2">
      <c r="A7" s="3956"/>
      <c r="B7" s="3957" t="str">
        <f>'Phụ lục số 8'!B7</f>
        <v>BỔ SUNG CÓ MỤC TIÊU TỪ NGÂN SÁCH TRUNG ƯƠNG ĐỂ THỰC HIỆN CÁC MỤC TIÊU, NHIỆM VỤ QUAN TRỌNG (I+II)</v>
      </c>
      <c r="C7" s="2323">
        <f>C8</f>
        <v>1988976</v>
      </c>
      <c r="D7" s="2323">
        <f>D8</f>
        <v>1814491</v>
      </c>
      <c r="E7" s="3958">
        <f>E8</f>
        <v>174485</v>
      </c>
    </row>
    <row r="8" spans="1:5" ht="36" customHeight="1">
      <c r="A8" s="3959" t="str">
        <f>'Phụ lục số 8'!A8</f>
        <v>I</v>
      </c>
      <c r="B8" s="3960" t="str">
        <f>'Phụ lục số 8'!B8</f>
        <v>Đầu tư phát triển từ nguồn ngân sách trung ương bổ sung có mục tiêu</v>
      </c>
      <c r="C8" s="2326">
        <f>SUM(C9,C12)</f>
        <v>1988976</v>
      </c>
      <c r="D8" s="2326">
        <f>SUM(D9,D12)</f>
        <v>1814491</v>
      </c>
      <c r="E8" s="3958">
        <f>SUM(E9,E12)</f>
        <v>174485</v>
      </c>
    </row>
    <row r="9" spans="1:5" ht="36" customHeight="1">
      <c r="A9" s="3961">
        <f>'Phụ lục số 8'!A9</f>
        <v>1</v>
      </c>
      <c r="B9" s="3558" t="str">
        <f>'Phụ lục số 8'!B9</f>
        <v>Bổ sung vốn đầu tư theo ngành, lĩnh vực (vốn ngoài nước)</v>
      </c>
      <c r="C9" s="2317">
        <f>SUM(D9:E9)</f>
        <v>85000</v>
      </c>
      <c r="D9" s="2317">
        <f>'Phụ lục số 8'!D9</f>
        <v>85000</v>
      </c>
      <c r="E9" s="3962">
        <f>'Phụ lục số 8'!E9</f>
        <v>0</v>
      </c>
    </row>
    <row r="10" spans="1:5" ht="36" hidden="1" customHeight="1">
      <c r="A10" s="3961"/>
      <c r="B10" s="3558" t="str">
        <f>'Phụ lục số 8'!B10</f>
        <v>Trong đó:</v>
      </c>
      <c r="C10" s="2317"/>
      <c r="D10" s="2317"/>
      <c r="E10" s="2970"/>
    </row>
    <row r="11" spans="1:5" s="47" customFormat="1" ht="36" hidden="1" customHeight="1">
      <c r="A11" s="3963"/>
      <c r="B11" s="3964" t="str">
        <f>'Phụ lục số 8'!B11</f>
        <v>Chương trình mục tiêu ứng phó biến đổi khí hậu và tăng trưởng xanh (giải ngân theo cơ chế tài chính trong nước)</v>
      </c>
      <c r="C11" s="2331">
        <f>SUM(D11:E11)</f>
        <v>0</v>
      </c>
      <c r="D11" s="2331"/>
      <c r="E11" s="3962"/>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98" t="str">
        <f>'Phụ lục số 8'!A13</f>
        <v>2.1</v>
      </c>
      <c r="B13" s="3960" t="str">
        <f>'Phụ lục số 8'!B13</f>
        <v>Bổ sung vốn đầu tư để thực hiện các chương trình, mục tiêu nhiệm vụ</v>
      </c>
      <c r="C13" s="4199">
        <f>SUM(D13:E13)</f>
        <v>1596570</v>
      </c>
      <c r="D13" s="4199">
        <f>'Phụ lục số 8'!D13</f>
        <v>1596570</v>
      </c>
      <c r="E13" s="3965">
        <f>'Phụ lục số 8'!E13</f>
        <v>0</v>
      </c>
    </row>
    <row r="14" spans="1:5" ht="36" hidden="1" customHeight="1">
      <c r="A14" s="4198"/>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62">
        <f>'Phụ lục số 8'!E15</f>
        <v>0</v>
      </c>
    </row>
    <row r="16" spans="1:5" s="47" customFormat="1" ht="36" hidden="1" customHeight="1">
      <c r="A16" s="4200"/>
      <c r="B16" s="3964" t="str">
        <f>'Phụ lục số 8'!B16</f>
        <v>Thu hồi các khoản vốn ứng trước của các chương trình mục tiêu (số vốn thiểu địa phương phải bố trí)</v>
      </c>
      <c r="C16" s="2331">
        <f>SUM(D16:E16)</f>
        <v>0</v>
      </c>
      <c r="D16" s="2331">
        <f>'Phụ lục số 8'!D16</f>
        <v>0</v>
      </c>
      <c r="E16" s="3962">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98" t="str">
        <f>'Phụ lục số 8'!A19</f>
        <v>2.2</v>
      </c>
      <c r="B19" s="3960" t="str">
        <f>'Phụ lục số 8'!B19</f>
        <v>Vốn thực hiện 03 chương trình mục tiêu quốc gia</v>
      </c>
      <c r="C19" s="4199">
        <f>SUM(C20,C26,C27)</f>
        <v>234937</v>
      </c>
      <c r="D19" s="4199">
        <f>SUM(D20,D26,D27)</f>
        <v>132921</v>
      </c>
      <c r="E19" s="4201">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96" t="str">
        <f>'Phụ lục số 8'!A21</f>
        <v>a</v>
      </c>
      <c r="B21" s="3993" t="str">
        <f>'Phụ lục số 8'!B21</f>
        <v>Dự án 2: Đa dạng hóa sinh kế, phát triển mô hình giảm nghèo (các hoạt động kinh tế); 25.125 triệu đồng</v>
      </c>
      <c r="C21" s="3994">
        <f>SUM(D21:E21)</f>
        <v>25125</v>
      </c>
      <c r="D21" s="3994">
        <f>'Phụ lục số 8'!D21</f>
        <v>0</v>
      </c>
      <c r="E21" s="3995">
        <f>'Phụ lục số 8'!E21</f>
        <v>25125</v>
      </c>
    </row>
    <row r="22" spans="1:5" ht="36" hidden="1" customHeight="1">
      <c r="A22" s="3996" t="str">
        <f>'Phụ lục số 8'!A22</f>
        <v>b</v>
      </c>
      <c r="B22" s="3993" t="str">
        <f>'Phụ lục số 8'!B22</f>
        <v>Dự án 3: Hỗ trợ phát triển sản xuất, cải thiện dinh dưỡng (sự nghiệp y tế, dân số và gia đình: 4.025 triệu đồng; các hoạt động kinh tế: 10.387 triệu đồng)</v>
      </c>
      <c r="C22" s="3994">
        <f t="shared" ref="C22:C25" si="2">SUM(D22:E22)</f>
        <v>14412</v>
      </c>
      <c r="D22" s="3994">
        <f>'Phụ lục số 8'!D22</f>
        <v>0</v>
      </c>
      <c r="E22" s="3995">
        <f>'Phụ lục số 8'!E22</f>
        <v>14412</v>
      </c>
    </row>
    <row r="23" spans="1:5" ht="36" hidden="1" customHeight="1">
      <c r="A23" s="3996" t="str">
        <f>'Phụ lục số 8'!A23</f>
        <v>c</v>
      </c>
      <c r="B23" s="3993" t="str">
        <f>'Phụ lục số 8'!B23</f>
        <v xml:space="preserve">Dự án 4: Phát triển giáo dục nghề nghiệp, việc làm bền vững (sự nghiệp giáo dục-đào tạo và dạy nghề 2.237 triệu đồng; các hoạt động kinh tế 9.941 triệu đồng) </v>
      </c>
      <c r="C23" s="3994">
        <f t="shared" si="2"/>
        <v>12178</v>
      </c>
      <c r="D23" s="3994">
        <f>'Phụ lục số 8'!D23</f>
        <v>0</v>
      </c>
      <c r="E23" s="3995">
        <f>'Phụ lục số 8'!E23</f>
        <v>12178</v>
      </c>
    </row>
    <row r="24" spans="1:5" ht="36" hidden="1" customHeight="1">
      <c r="A24" s="3996" t="str">
        <f>'Phụ lục số 8'!A24</f>
        <v>d</v>
      </c>
      <c r="B24" s="3993" t="str">
        <f>'Phụ lục số 8'!B24</f>
        <v>Dự án 6: Truyền thông và giảm nghèo về thông tin (sự nghiệp văn hóa thông tin); 6.372 triệu đồng</v>
      </c>
      <c r="C24" s="3994">
        <f t="shared" si="2"/>
        <v>6372</v>
      </c>
      <c r="D24" s="3994">
        <f>'Phụ lục số 8'!D24</f>
        <v>0</v>
      </c>
      <c r="E24" s="3995">
        <f>'Phụ lục số 8'!E24</f>
        <v>6372</v>
      </c>
    </row>
    <row r="25" spans="1:5" ht="36" hidden="1" customHeight="1">
      <c r="A25" s="3996" t="str">
        <f>'Phụ lục số 8'!A25</f>
        <v>đ</v>
      </c>
      <c r="B25" s="3993" t="str">
        <f>'Phụ lục số 8'!B25</f>
        <v>Dự án 7: Nâng cao năng lực và giám sát, đánh giá chương trình (sự nghiệp giáo dục- đào tạo và dạy nghề); 7.568 triệu đồng</v>
      </c>
      <c r="C25" s="3994">
        <f t="shared" si="2"/>
        <v>7568</v>
      </c>
      <c r="D25" s="3994">
        <f>'Phụ lục số 8'!D25</f>
        <v>0</v>
      </c>
      <c r="E25" s="3995">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65">
        <f>'Phụ lục số 8'!E27</f>
        <v>0</v>
      </c>
    </row>
    <row r="28" spans="1:5" ht="36" hidden="1" customHeight="1">
      <c r="A28" s="2969"/>
      <c r="B28" s="3558"/>
      <c r="C28" s="2317"/>
      <c r="D28" s="2317"/>
      <c r="E28" s="2970"/>
    </row>
    <row r="29" spans="1:5" ht="36" customHeight="1">
      <c r="A29" s="3959" t="s">
        <v>20</v>
      </c>
      <c r="B29" s="3960" t="str">
        <f>'Phụ lục số 8'!B29</f>
        <v>Ngân sách trung ương bổ sung có mục tiêu (kinh phí sự nghiệp)</v>
      </c>
      <c r="C29" s="2326">
        <f>SUM(C30:C36)</f>
        <v>72469</v>
      </c>
      <c r="D29" s="2326">
        <f>SUM(D30:D36)</f>
        <v>0</v>
      </c>
      <c r="E29" s="3966">
        <f>SUM(E30:E36)</f>
        <v>72469</v>
      </c>
    </row>
    <row r="30" spans="1:5" ht="36" customHeight="1">
      <c r="A30" s="3967">
        <f>'Phụ lục số 8'!A30</f>
        <v>1</v>
      </c>
      <c r="B30" s="3558" t="str">
        <f>'Phụ lục số 8'!B30</f>
        <v>Kinh phí biên chế giáo viên tăng thêm (Sự nghiệp giáo dục - đào tạo)</v>
      </c>
      <c r="C30" s="2317">
        <f t="shared" ref="C30:C36" si="3">SUM(D30:E30)</f>
        <v>11626</v>
      </c>
      <c r="D30" s="2330"/>
      <c r="E30" s="3968">
        <f>'Phụ lục số 8'!E30</f>
        <v>11626</v>
      </c>
    </row>
    <row r="31" spans="1:5" ht="36" hidden="1" customHeight="1">
      <c r="A31" s="3967">
        <f>'Phụ lục số 8'!A31</f>
        <v>0</v>
      </c>
      <c r="B31" s="3558">
        <f>'Phụ lục số 8'!B31</f>
        <v>0</v>
      </c>
      <c r="C31" s="2317">
        <f t="shared" si="3"/>
        <v>0</v>
      </c>
      <c r="D31" s="2330"/>
      <c r="E31" s="3968">
        <f>'Phụ lục số 8'!E31</f>
        <v>0</v>
      </c>
    </row>
    <row r="32" spans="1:5" ht="36" hidden="1" customHeight="1">
      <c r="A32" s="3967">
        <f>'Phụ lục số 8'!A32</f>
        <v>0</v>
      </c>
      <c r="B32" s="3558">
        <f>'Phụ lục số 8'!B32</f>
        <v>0</v>
      </c>
      <c r="C32" s="2317">
        <f t="shared" si="3"/>
        <v>0</v>
      </c>
      <c r="D32" s="2330"/>
      <c r="E32" s="3968">
        <f>'Phụ lục số 8'!E32</f>
        <v>0</v>
      </c>
    </row>
    <row r="33" spans="1:5" ht="36" customHeight="1">
      <c r="A33" s="3967">
        <f>'Phụ lục số 8'!A33</f>
        <v>2</v>
      </c>
      <c r="B33" s="3558" t="str">
        <f>'Phụ lục số 8'!B33</f>
        <v>Hỗ trợ doanh nghiệp nhỏ và vừa (Các hoạt động kinh tế)</v>
      </c>
      <c r="C33" s="2317">
        <f t="shared" si="3"/>
        <v>2000</v>
      </c>
      <c r="D33" s="2317"/>
      <c r="E33" s="3968">
        <f>'Phụ lục số 8'!E33</f>
        <v>2000</v>
      </c>
    </row>
    <row r="34" spans="1:5" ht="36" customHeight="1">
      <c r="A34" s="3967">
        <f>'Phụ lục số 8'!A34</f>
        <v>3</v>
      </c>
      <c r="B34" s="3558" t="str">
        <f>'Phụ lục số 8'!B34</f>
        <v>Kinh phí thực hiện Chương trình Phát triển lâm nghiệp bền vững (Các hoạt động kinh tế)</v>
      </c>
      <c r="C34" s="2317">
        <f t="shared" si="3"/>
        <v>479</v>
      </c>
      <c r="D34" s="2317"/>
      <c r="E34" s="3968">
        <f>'Phụ lục số 8'!E34</f>
        <v>479</v>
      </c>
    </row>
    <row r="35" spans="1:5" ht="36" customHeight="1">
      <c r="A35" s="3967">
        <f>'Phụ lục số 8'!A35</f>
        <v>4</v>
      </c>
      <c r="B35" s="3558" t="str">
        <f>'Phụ lục số 8'!B35</f>
        <v>Bổ sung kinh phí thực hiện nhiệm vụ đảm bảo trật tự an toàn giao thông (Các hoạt động kinh tế)</v>
      </c>
      <c r="C35" s="2317">
        <f t="shared" si="3"/>
        <v>7106</v>
      </c>
      <c r="D35" s="2317"/>
      <c r="E35" s="3968">
        <f>'Phụ lục số 8'!E35</f>
        <v>7106</v>
      </c>
    </row>
    <row r="36" spans="1:5" ht="36" customHeight="1" thickBot="1">
      <c r="A36" s="3969">
        <f>'Phụ lục số 8'!A36</f>
        <v>5</v>
      </c>
      <c r="B36" s="3970" t="str">
        <f>'Phụ lục số 8'!B36</f>
        <v>Phí sử dụng đường bộ (Các hoạt động kinh tế)</v>
      </c>
      <c r="C36" s="3971">
        <f t="shared" si="3"/>
        <v>51258</v>
      </c>
      <c r="D36" s="3971"/>
      <c r="E36" s="3972">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14" t="s">
        <v>243</v>
      </c>
      <c r="B1" s="4214"/>
      <c r="C1" s="4214"/>
      <c r="D1" s="4214"/>
      <c r="E1" s="4214"/>
      <c r="F1" s="4214"/>
      <c r="G1" s="4214"/>
      <c r="H1" s="4214"/>
      <c r="I1" s="4214"/>
      <c r="J1" s="4214"/>
      <c r="K1" s="4214"/>
      <c r="L1" s="4214"/>
      <c r="M1" s="4214"/>
      <c r="N1" s="4214"/>
      <c r="O1" s="4214"/>
      <c r="P1" s="4214"/>
      <c r="Q1" s="4214"/>
      <c r="R1" s="4214"/>
      <c r="S1" s="4214"/>
      <c r="T1" s="4214"/>
      <c r="U1" s="4214"/>
      <c r="V1" s="4214"/>
      <c r="W1" s="4214"/>
      <c r="X1" s="4214"/>
      <c r="Y1" s="4214"/>
      <c r="Z1" s="4214"/>
    </row>
    <row r="2" spans="1:55" s="715" customFormat="1">
      <c r="A2" s="1704"/>
      <c r="B2" s="1704"/>
      <c r="C2" s="1704"/>
      <c r="D2" s="1704"/>
      <c r="E2" s="1704"/>
      <c r="F2" s="1704"/>
      <c r="G2" s="4241"/>
      <c r="H2" s="4241"/>
      <c r="I2" s="4241"/>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41"/>
      <c r="E3" s="4241"/>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42" t="s">
        <v>0</v>
      </c>
      <c r="B4" s="4221" t="s">
        <v>27</v>
      </c>
      <c r="C4" s="4236" t="s">
        <v>1242</v>
      </c>
      <c r="D4" s="4237"/>
      <c r="E4" s="4238"/>
      <c r="F4" s="4244" t="s">
        <v>1296</v>
      </c>
      <c r="G4" s="4245"/>
      <c r="H4" s="4245"/>
      <c r="I4" s="4245"/>
      <c r="J4" s="4246"/>
      <c r="K4" s="4250" t="s">
        <v>1297</v>
      </c>
      <c r="L4" s="4251"/>
      <c r="M4" s="4251"/>
      <c r="N4" s="4251"/>
      <c r="O4" s="4252"/>
      <c r="P4" s="4250" t="s">
        <v>1703</v>
      </c>
      <c r="Q4" s="4251"/>
      <c r="R4" s="4251"/>
      <c r="S4" s="4251"/>
      <c r="T4" s="4252"/>
      <c r="U4" s="4250" t="s">
        <v>1298</v>
      </c>
      <c r="V4" s="4251"/>
      <c r="W4" s="4251"/>
      <c r="X4" s="4251"/>
      <c r="Y4" s="4252"/>
      <c r="Z4" s="4250" t="s">
        <v>1299</v>
      </c>
      <c r="AA4" s="4251"/>
      <c r="AB4" s="4251"/>
      <c r="AC4" s="4251"/>
      <c r="AD4" s="4252"/>
      <c r="AE4" s="4250" t="s">
        <v>1724</v>
      </c>
      <c r="AF4" s="4251"/>
      <c r="AG4" s="4251"/>
      <c r="AH4" s="4251"/>
      <c r="AI4" s="4252"/>
      <c r="AJ4" s="4247" t="s">
        <v>1725</v>
      </c>
      <c r="AK4" s="4248"/>
      <c r="AL4" s="4248"/>
      <c r="AM4" s="4248"/>
      <c r="AN4" s="4249"/>
      <c r="AO4" s="4247" t="s">
        <v>1726</v>
      </c>
      <c r="AP4" s="4248"/>
      <c r="AQ4" s="4248"/>
      <c r="AR4" s="4248"/>
      <c r="AS4" s="4249"/>
      <c r="AT4" s="4247" t="s">
        <v>1727</v>
      </c>
      <c r="AU4" s="4248"/>
      <c r="AV4" s="4248"/>
      <c r="AW4" s="4248"/>
      <c r="AX4" s="4249"/>
      <c r="AY4" s="4247" t="s">
        <v>1728</v>
      </c>
      <c r="AZ4" s="4248"/>
      <c r="BA4" s="4248"/>
      <c r="BB4" s="4248"/>
      <c r="BC4" s="4249"/>
    </row>
    <row r="5" spans="1:55" s="1118" customFormat="1" ht="63.6" customHeight="1">
      <c r="A5" s="4220"/>
      <c r="B5" s="4243"/>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29" t="s">
        <v>2443</v>
      </c>
      <c r="B1" s="4329"/>
      <c r="C1" s="4329"/>
      <c r="D1" s="4329"/>
      <c r="E1" s="4329"/>
      <c r="F1" s="4329"/>
      <c r="G1" s="4329"/>
      <c r="H1" s="4329"/>
    </row>
    <row r="2" spans="1:8">
      <c r="A2" s="4513" t="str">
        <f>'Biểu số 42-CK-NSNN'!A2:X2</f>
        <v>(DỰ TOÁN TRÌNH HỘI ĐỒNG NHÂN DÂN TỈNH)</v>
      </c>
      <c r="B2" s="4513"/>
      <c r="C2" s="4513"/>
      <c r="D2" s="4513"/>
      <c r="E2" s="4513"/>
      <c r="F2" s="4513"/>
      <c r="G2" s="4513"/>
      <c r="H2" s="4513"/>
    </row>
    <row r="3" spans="1:8" ht="16.95" customHeight="1">
      <c r="A3" s="2206"/>
      <c r="B3" s="2206"/>
      <c r="C3" s="2206"/>
      <c r="D3" s="2206"/>
      <c r="E3" s="2206"/>
    </row>
    <row r="4" spans="1:8" ht="17.25" customHeight="1">
      <c r="G4" s="4514" t="s">
        <v>64</v>
      </c>
      <c r="H4" s="4514"/>
    </row>
    <row r="5" spans="1:8" s="2" customFormat="1" ht="15.9" customHeight="1">
      <c r="A5" s="4430" t="s">
        <v>244</v>
      </c>
      <c r="B5" s="4331" t="s">
        <v>305</v>
      </c>
      <c r="C5" s="4331" t="s">
        <v>2441</v>
      </c>
      <c r="D5" s="4331"/>
      <c r="E5" s="4331"/>
      <c r="F5" s="4331"/>
      <c r="G5" s="4331"/>
      <c r="H5" s="4331"/>
    </row>
    <row r="6" spans="1:8" s="2" customFormat="1" ht="162" customHeight="1">
      <c r="A6" s="4430"/>
      <c r="B6" s="4331"/>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11" t="s">
        <v>325</v>
      </c>
      <c r="B20" s="4512"/>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9" t="s">
        <v>2373</v>
      </c>
      <c r="B1" s="4338"/>
      <c r="C1" s="4338"/>
      <c r="D1" s="4338"/>
      <c r="E1" s="4338"/>
      <c r="F1" s="4338"/>
      <c r="G1" s="4338"/>
      <c r="H1" s="4338"/>
      <c r="I1" s="4338"/>
      <c r="J1" s="4338"/>
      <c r="K1" s="4338"/>
      <c r="L1" s="4338"/>
      <c r="M1" s="4338"/>
      <c r="N1" s="4338"/>
      <c r="O1" s="4338"/>
      <c r="P1" s="4338"/>
      <c r="Q1" s="4338"/>
      <c r="R1" s="4338"/>
      <c r="S1" s="4338"/>
      <c r="T1" s="4338"/>
      <c r="U1" s="4338"/>
      <c r="V1" s="4338"/>
      <c r="W1" s="4338"/>
      <c r="X1" s="4338"/>
    </row>
    <row r="2" spans="1:25">
      <c r="A2" s="4517" t="str">
        <f>'Biểu số 41-CK-NSNN'!A2:Q2</f>
        <v>(DỰ TOÁN TRÌNH HỘI ĐỒNG NHÂN DÂN TỈNH)</v>
      </c>
      <c r="B2" s="4518"/>
      <c r="C2" s="4518"/>
      <c r="D2" s="4518"/>
      <c r="E2" s="4518"/>
      <c r="F2" s="4518"/>
      <c r="G2" s="4518"/>
      <c r="H2" s="4518"/>
      <c r="I2" s="4518"/>
      <c r="J2" s="4518"/>
      <c r="K2" s="4518"/>
      <c r="L2" s="4518"/>
      <c r="M2" s="4518"/>
      <c r="N2" s="4518"/>
      <c r="O2" s="4518"/>
      <c r="P2" s="4518"/>
      <c r="Q2" s="4518"/>
      <c r="R2" s="4518"/>
      <c r="S2" s="4518"/>
      <c r="T2" s="4518"/>
      <c r="U2" s="4518"/>
      <c r="V2" s="4518"/>
      <c r="W2" s="4518"/>
      <c r="X2" s="4518"/>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19" t="s">
        <v>64</v>
      </c>
      <c r="X4" s="4519"/>
      <c r="Y4" s="4519"/>
    </row>
    <row r="5" spans="1:25" s="1429" customFormat="1" thickTop="1">
      <c r="A5" s="4520" t="s">
        <v>244</v>
      </c>
      <c r="B5" s="4522" t="s">
        <v>305</v>
      </c>
      <c r="C5" s="4522" t="s">
        <v>2377</v>
      </c>
      <c r="D5" s="4523" t="s">
        <v>306</v>
      </c>
      <c r="E5" s="4524"/>
      <c r="F5" s="4524"/>
      <c r="G5" s="4524"/>
      <c r="H5" s="4524"/>
      <c r="I5" s="4524"/>
      <c r="J5" s="4524"/>
      <c r="K5" s="4524"/>
      <c r="L5" s="4524"/>
      <c r="M5" s="4524"/>
      <c r="N5" s="4524"/>
      <c r="O5" s="4524"/>
      <c r="P5" s="4525"/>
      <c r="Q5" s="4522" t="s">
        <v>2378</v>
      </c>
      <c r="R5" s="4494" t="s">
        <v>1419</v>
      </c>
      <c r="S5" s="4494"/>
      <c r="T5" s="4494"/>
      <c r="U5" s="4494"/>
      <c r="V5" s="4494"/>
      <c r="W5" s="4494"/>
      <c r="X5" s="4494"/>
      <c r="Y5" s="4526"/>
    </row>
    <row r="6" spans="1:25" s="1429" customFormat="1" ht="17.399999999999999" customHeight="1">
      <c r="A6" s="4521"/>
      <c r="B6" s="4343"/>
      <c r="C6" s="4343"/>
      <c r="D6" s="4527" t="s">
        <v>307</v>
      </c>
      <c r="E6" s="4343" t="s">
        <v>308</v>
      </c>
      <c r="F6" s="4527" t="s">
        <v>309</v>
      </c>
      <c r="G6" s="4527"/>
      <c r="H6" s="4343" t="s">
        <v>310</v>
      </c>
      <c r="I6" s="4343" t="s">
        <v>309</v>
      </c>
      <c r="J6" s="4343"/>
      <c r="K6" s="4343"/>
      <c r="L6" s="4343"/>
      <c r="M6" s="4343"/>
      <c r="N6" s="4343"/>
      <c r="O6" s="4343"/>
      <c r="P6" s="4527" t="s">
        <v>1702</v>
      </c>
      <c r="Q6" s="4343"/>
      <c r="R6" s="4516" t="s">
        <v>93</v>
      </c>
      <c r="S6" s="4516"/>
      <c r="T6" s="4516"/>
      <c r="U6" s="4516" t="s">
        <v>58</v>
      </c>
      <c r="V6" s="4516"/>
      <c r="W6" s="4516"/>
      <c r="X6" s="4343" t="s">
        <v>87</v>
      </c>
      <c r="Y6" s="4515" t="s">
        <v>302</v>
      </c>
    </row>
    <row r="7" spans="1:25" s="1429" customFormat="1" ht="17.399999999999999">
      <c r="A7" s="4521"/>
      <c r="B7" s="4343"/>
      <c r="C7" s="4343"/>
      <c r="D7" s="4528"/>
      <c r="E7" s="4343"/>
      <c r="F7" s="4529"/>
      <c r="G7" s="4529"/>
      <c r="H7" s="4343"/>
      <c r="I7" s="4343" t="s">
        <v>238</v>
      </c>
      <c r="J7" s="4343" t="s">
        <v>311</v>
      </c>
      <c r="K7" s="4343"/>
      <c r="L7" s="4343"/>
      <c r="M7" s="4343"/>
      <c r="N7" s="4343"/>
      <c r="O7" s="4343"/>
      <c r="P7" s="4528"/>
      <c r="Q7" s="4343"/>
      <c r="R7" s="4343" t="s">
        <v>312</v>
      </c>
      <c r="S7" s="4343" t="s">
        <v>309</v>
      </c>
      <c r="T7" s="4343"/>
      <c r="U7" s="4343" t="s">
        <v>312</v>
      </c>
      <c r="V7" s="4516" t="s">
        <v>309</v>
      </c>
      <c r="W7" s="4516"/>
      <c r="X7" s="4343"/>
      <c r="Y7" s="4515"/>
    </row>
    <row r="8" spans="1:25" s="1429" customFormat="1" ht="339" customHeight="1">
      <c r="A8" s="4521"/>
      <c r="B8" s="4343"/>
      <c r="C8" s="4343"/>
      <c r="D8" s="4529"/>
      <c r="E8" s="4343"/>
      <c r="F8" s="1396" t="s">
        <v>313</v>
      </c>
      <c r="G8" s="1396" t="s">
        <v>314</v>
      </c>
      <c r="H8" s="4343"/>
      <c r="I8" s="4343"/>
      <c r="J8" s="4343"/>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9"/>
      <c r="Q8" s="4343"/>
      <c r="R8" s="4343"/>
      <c r="S8" s="1396" t="s">
        <v>1305</v>
      </c>
      <c r="T8" s="1396" t="s">
        <v>391</v>
      </c>
      <c r="U8" s="4343"/>
      <c r="V8" s="1396" t="s">
        <v>300</v>
      </c>
      <c r="W8" s="1396" t="s">
        <v>301</v>
      </c>
      <c r="X8" s="4343"/>
      <c r="Y8" s="4515"/>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48" t="s">
        <v>2823</v>
      </c>
      <c r="B1" s="4346"/>
      <c r="C1" s="4346"/>
      <c r="D1" s="4346"/>
      <c r="E1" s="4346"/>
      <c r="F1" s="4346"/>
      <c r="G1" s="4346"/>
      <c r="H1" s="4346"/>
      <c r="I1" s="4346"/>
      <c r="J1" s="4346"/>
      <c r="K1" s="4346"/>
      <c r="L1" s="4346"/>
      <c r="M1" s="4346"/>
      <c r="N1" s="4346"/>
      <c r="O1" s="4346"/>
      <c r="P1" s="4346"/>
      <c r="Q1" s="4346"/>
    </row>
    <row r="2" spans="1:17">
      <c r="A2" s="4546" t="str">
        <f>'Biểu số 40-CK-NSNN'!A2:AE2</f>
        <v>(DỰ TOÁN TRÌNH HỘI ĐỒNG NHÂN DÂN TỈNH)</v>
      </c>
      <c r="B2" s="4547"/>
      <c r="C2" s="4547"/>
      <c r="D2" s="4547"/>
      <c r="E2" s="4547"/>
      <c r="F2" s="4547"/>
      <c r="G2" s="4547"/>
      <c r="H2" s="4547"/>
      <c r="I2" s="4547"/>
      <c r="J2" s="4547"/>
      <c r="K2" s="4547"/>
      <c r="L2" s="4547"/>
      <c r="M2" s="4547"/>
      <c r="N2" s="4547"/>
      <c r="O2" s="4547"/>
      <c r="P2" s="4547"/>
      <c r="Q2" s="4547"/>
    </row>
    <row r="3" spans="1:17">
      <c r="P3" s="4549" t="s">
        <v>2081</v>
      </c>
      <c r="Q3" s="4549"/>
    </row>
    <row r="4" spans="1:17" s="248" customFormat="1">
      <c r="A4" s="4290" t="s">
        <v>1370</v>
      </c>
      <c r="B4" s="4347" t="s">
        <v>2082</v>
      </c>
      <c r="C4" s="4466" t="s">
        <v>2083</v>
      </c>
      <c r="D4" s="4467"/>
      <c r="E4" s="4467"/>
      <c r="F4" s="4467"/>
      <c r="G4" s="4467"/>
      <c r="H4" s="4467"/>
      <c r="I4" s="4467"/>
      <c r="J4" s="4467"/>
      <c r="K4" s="4467"/>
      <c r="L4" s="4467"/>
      <c r="M4" s="4467"/>
      <c r="N4" s="4467"/>
      <c r="O4" s="4467"/>
      <c r="P4" s="4467"/>
      <c r="Q4" s="4468"/>
    </row>
    <row r="5" spans="1:17" s="248" customFormat="1" ht="27.15" customHeight="1">
      <c r="A5" s="4290"/>
      <c r="B5" s="4347"/>
      <c r="C5" s="4550" t="s">
        <v>352</v>
      </c>
      <c r="D5" s="4551"/>
      <c r="E5" s="4551"/>
      <c r="F5" s="4551"/>
      <c r="G5" s="4552"/>
      <c r="H5" s="4347" t="s">
        <v>2084</v>
      </c>
      <c r="I5" s="4347" t="s">
        <v>97</v>
      </c>
      <c r="J5" s="4347" t="s">
        <v>2085</v>
      </c>
      <c r="K5" s="4347" t="s">
        <v>354</v>
      </c>
      <c r="L5" s="4347" t="s">
        <v>271</v>
      </c>
      <c r="M5" s="4347" t="s">
        <v>2086</v>
      </c>
      <c r="N5" s="4436" t="s">
        <v>2087</v>
      </c>
      <c r="O5" s="4347" t="s">
        <v>2088</v>
      </c>
      <c r="P5" s="4543" t="s">
        <v>2089</v>
      </c>
      <c r="Q5" s="4347" t="s">
        <v>2042</v>
      </c>
    </row>
    <row r="6" spans="1:17" s="256" customFormat="1" ht="103.5" customHeight="1">
      <c r="A6" s="4290"/>
      <c r="B6" s="4347"/>
      <c r="C6" s="249" t="s">
        <v>2090</v>
      </c>
      <c r="D6" s="249" t="s">
        <v>2091</v>
      </c>
      <c r="E6" s="249" t="s">
        <v>14</v>
      </c>
      <c r="F6" s="249" t="s">
        <v>2092</v>
      </c>
      <c r="G6" s="249" t="s">
        <v>2093</v>
      </c>
      <c r="H6" s="4347"/>
      <c r="I6" s="4347"/>
      <c r="J6" s="4347"/>
      <c r="K6" s="4347"/>
      <c r="L6" s="4347"/>
      <c r="M6" s="4347"/>
      <c r="N6" s="4243"/>
      <c r="O6" s="4347"/>
      <c r="P6" s="4543"/>
      <c r="Q6" s="4347"/>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42"/>
      <c r="N19" s="4542"/>
      <c r="O19" s="4542"/>
      <c r="P19" s="4542"/>
    </row>
    <row r="20" spans="1:17">
      <c r="B20" s="1160" t="s">
        <v>2096</v>
      </c>
      <c r="M20" s="4346"/>
      <c r="N20" s="4346"/>
      <c r="O20" s="4346"/>
      <c r="P20" s="4346"/>
    </row>
    <row r="21" spans="1:17">
      <c r="B21" s="1160" t="s">
        <v>2097</v>
      </c>
      <c r="M21" s="4346"/>
      <c r="N21" s="4346"/>
      <c r="O21" s="4346"/>
      <c r="P21" s="4346"/>
    </row>
    <row r="22" spans="1:17">
      <c r="B22" s="1160" t="s">
        <v>2098</v>
      </c>
    </row>
    <row r="23" spans="1:17">
      <c r="B23" s="1160" t="s">
        <v>2099</v>
      </c>
    </row>
    <row r="24" spans="1:17">
      <c r="B24" s="245" t="s">
        <v>2100</v>
      </c>
    </row>
    <row r="25" spans="1:17">
      <c r="B25" s="1160" t="s">
        <v>2101</v>
      </c>
    </row>
    <row r="26" spans="1:17" ht="37.950000000000003" customHeight="1">
      <c r="B26" s="4545" t="s">
        <v>2102</v>
      </c>
      <c r="C26" s="4545"/>
      <c r="D26" s="4545"/>
      <c r="E26" s="4545"/>
      <c r="F26" s="4545"/>
      <c r="G26" s="4545"/>
      <c r="H26" s="4545"/>
      <c r="I26" s="4545"/>
      <c r="J26" s="4545"/>
      <c r="K26" s="4545"/>
      <c r="L26" s="4545"/>
      <c r="M26" s="4545"/>
      <c r="N26" s="4545"/>
      <c r="O26" s="4545"/>
      <c r="P26" s="4545"/>
      <c r="Q26" s="4545"/>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46" t="s">
        <v>2311</v>
      </c>
      <c r="B28" s="4346"/>
      <c r="C28" s="4346"/>
      <c r="D28" s="4346"/>
      <c r="E28" s="4346"/>
      <c r="F28" s="4346"/>
      <c r="G28" s="4346"/>
    </row>
    <row r="29" spans="1:17">
      <c r="A29" s="4548" t="s">
        <v>2418</v>
      </c>
      <c r="B29" s="4346"/>
      <c r="C29" s="4346"/>
      <c r="D29" s="4346"/>
      <c r="E29" s="4346"/>
      <c r="F29" s="4346"/>
      <c r="G29" s="4346"/>
    </row>
    <row r="30" spans="1:17">
      <c r="A30" s="4546" t="str">
        <f>A2</f>
        <v>(DỰ TOÁN TRÌNH HỘI ĐỒNG NHÂN DÂN TỈNH)</v>
      </c>
      <c r="B30" s="4547"/>
      <c r="C30" s="4547"/>
      <c r="D30" s="4547"/>
      <c r="E30" s="4547"/>
      <c r="F30" s="4547"/>
      <c r="G30" s="4547"/>
    </row>
    <row r="31" spans="1:17">
      <c r="A31" s="246"/>
      <c r="F31" s="4530" t="s">
        <v>2105</v>
      </c>
      <c r="G31" s="4530"/>
    </row>
    <row r="32" spans="1:17">
      <c r="A32" s="4347" t="s">
        <v>1370</v>
      </c>
      <c r="B32" s="4347" t="s">
        <v>2106</v>
      </c>
      <c r="C32" s="4544"/>
      <c r="D32" s="4544"/>
      <c r="E32" s="4544"/>
      <c r="F32" s="4544"/>
      <c r="G32" s="4544"/>
    </row>
    <row r="33" spans="1:7" ht="140.4">
      <c r="A33" s="4347"/>
      <c r="B33" s="4347"/>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31" t="s">
        <v>2312</v>
      </c>
      <c r="D46" s="4532"/>
      <c r="E46" s="4532"/>
      <c r="F46" s="4533"/>
      <c r="G46" s="2174">
        <v>1</v>
      </c>
    </row>
    <row r="47" spans="1:7">
      <c r="A47" s="809">
        <v>2</v>
      </c>
      <c r="B47" s="1211" t="s">
        <v>2122</v>
      </c>
      <c r="C47" s="4534"/>
      <c r="D47" s="4535"/>
      <c r="E47" s="4535"/>
      <c r="F47" s="4536"/>
      <c r="G47" s="2174">
        <v>1</v>
      </c>
    </row>
    <row r="48" spans="1:7">
      <c r="A48" s="251">
        <v>3</v>
      </c>
      <c r="B48" s="229" t="s">
        <v>2123</v>
      </c>
      <c r="C48" s="4534"/>
      <c r="D48" s="4535"/>
      <c r="E48" s="4535"/>
      <c r="F48" s="4536"/>
      <c r="G48" s="2198">
        <v>1</v>
      </c>
    </row>
    <row r="49" spans="1:7">
      <c r="A49" s="809">
        <v>4</v>
      </c>
      <c r="B49" s="1211" t="s">
        <v>2124</v>
      </c>
      <c r="C49" s="4534"/>
      <c r="D49" s="4535"/>
      <c r="E49" s="4535"/>
      <c r="F49" s="4536"/>
      <c r="G49" s="2174">
        <v>1</v>
      </c>
    </row>
    <row r="50" spans="1:7" ht="20.399999999999999" customHeight="1">
      <c r="A50" s="809">
        <v>5</v>
      </c>
      <c r="B50" s="1211" t="s">
        <v>2125</v>
      </c>
      <c r="C50" s="4537"/>
      <c r="D50" s="4538"/>
      <c r="E50" s="4538"/>
      <c r="F50" s="4539"/>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40" t="s">
        <v>2313</v>
      </c>
      <c r="D91" s="4541"/>
      <c r="E91" s="4541"/>
      <c r="F91" s="4541"/>
      <c r="G91" s="2174">
        <v>1</v>
      </c>
    </row>
    <row r="92" spans="1:7">
      <c r="A92" s="809">
        <v>2</v>
      </c>
      <c r="B92" s="1211" t="s">
        <v>2166</v>
      </c>
      <c r="C92" s="4541"/>
      <c r="D92" s="4541"/>
      <c r="E92" s="4541"/>
      <c r="F92" s="4541"/>
      <c r="G92" s="2174">
        <v>1</v>
      </c>
    </row>
    <row r="93" spans="1:7">
      <c r="A93" s="809">
        <v>3</v>
      </c>
      <c r="B93" s="1211" t="s">
        <v>2167</v>
      </c>
      <c r="C93" s="4541"/>
      <c r="D93" s="4541"/>
      <c r="E93" s="4541"/>
      <c r="F93" s="4541"/>
      <c r="G93" s="2174">
        <v>1</v>
      </c>
    </row>
    <row r="94" spans="1:7">
      <c r="A94" s="809">
        <v>4</v>
      </c>
      <c r="B94" s="1211" t="s">
        <v>2168</v>
      </c>
      <c r="C94" s="4541"/>
      <c r="D94" s="4541"/>
      <c r="E94" s="4541"/>
      <c r="F94" s="4541"/>
      <c r="G94" s="2174">
        <v>1</v>
      </c>
    </row>
    <row r="95" spans="1:7">
      <c r="A95" s="809">
        <v>5</v>
      </c>
      <c r="B95" s="1211" t="s">
        <v>2169</v>
      </c>
      <c r="C95" s="4541"/>
      <c r="D95" s="4541"/>
      <c r="E95" s="4541"/>
      <c r="F95" s="4541"/>
      <c r="G95" s="2174">
        <v>1</v>
      </c>
    </row>
    <row r="96" spans="1:7">
      <c r="A96" s="809">
        <v>6</v>
      </c>
      <c r="B96" s="1211" t="s">
        <v>2170</v>
      </c>
      <c r="C96" s="4541"/>
      <c r="D96" s="4541"/>
      <c r="E96" s="4541"/>
      <c r="F96" s="4541"/>
      <c r="G96" s="2174">
        <v>1</v>
      </c>
    </row>
    <row r="97" spans="1:7">
      <c r="A97" s="809">
        <v>7</v>
      </c>
      <c r="B97" s="1211" t="s">
        <v>2171</v>
      </c>
      <c r="C97" s="4541"/>
      <c r="D97" s="4541"/>
      <c r="E97" s="4541"/>
      <c r="F97" s="4541"/>
      <c r="G97" s="2174">
        <v>1</v>
      </c>
    </row>
    <row r="98" spans="1:7">
      <c r="A98" s="809">
        <v>8</v>
      </c>
      <c r="B98" s="1211" t="s">
        <v>2172</v>
      </c>
      <c r="C98" s="4541"/>
      <c r="D98" s="4541"/>
      <c r="E98" s="4541"/>
      <c r="F98" s="4541"/>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40" t="s">
        <v>2314</v>
      </c>
      <c r="D167" s="4541"/>
      <c r="E167" s="4541"/>
      <c r="F167" s="4541"/>
      <c r="G167" s="2174">
        <v>1</v>
      </c>
    </row>
    <row r="168" spans="1:7">
      <c r="A168" s="809">
        <v>2</v>
      </c>
      <c r="B168" s="1211" t="s">
        <v>2166</v>
      </c>
      <c r="C168" s="4541"/>
      <c r="D168" s="4541"/>
      <c r="E168" s="4541"/>
      <c r="F168" s="4541"/>
      <c r="G168" s="2174">
        <v>1</v>
      </c>
    </row>
    <row r="169" spans="1:7">
      <c r="A169" s="809">
        <v>3</v>
      </c>
      <c r="B169" s="1211" t="s">
        <v>2167</v>
      </c>
      <c r="C169" s="4541"/>
      <c r="D169" s="4541"/>
      <c r="E169" s="4541"/>
      <c r="F169" s="4541"/>
      <c r="G169" s="2174">
        <v>1</v>
      </c>
    </row>
    <row r="170" spans="1:7">
      <c r="A170" s="809">
        <v>4</v>
      </c>
      <c r="B170" s="1211" t="s">
        <v>2168</v>
      </c>
      <c r="C170" s="4541"/>
      <c r="D170" s="4541"/>
      <c r="E170" s="4541"/>
      <c r="F170" s="4541"/>
      <c r="G170" s="2174">
        <v>1</v>
      </c>
    </row>
    <row r="171" spans="1:7">
      <c r="A171" s="809">
        <v>5</v>
      </c>
      <c r="B171" s="1211" t="s">
        <v>2239</v>
      </c>
      <c r="C171" s="4541"/>
      <c r="D171" s="4541"/>
      <c r="E171" s="4541"/>
      <c r="F171" s="4541"/>
      <c r="G171" s="2174">
        <v>1</v>
      </c>
    </row>
    <row r="172" spans="1:7">
      <c r="A172" s="860">
        <v>6</v>
      </c>
      <c r="B172" s="229" t="s">
        <v>2240</v>
      </c>
      <c r="C172" s="4541"/>
      <c r="D172" s="4541"/>
      <c r="E172" s="4541"/>
      <c r="F172" s="4541"/>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42"/>
      <c r="F189" s="4542"/>
      <c r="G189" s="4542"/>
    </row>
    <row r="190" spans="1:7">
      <c r="A190" s="246"/>
      <c r="B190" s="2200" t="s">
        <v>2258</v>
      </c>
      <c r="E190" s="2191"/>
      <c r="F190" s="2191"/>
      <c r="G190" s="2191"/>
    </row>
    <row r="191" spans="1:7">
      <c r="A191" s="246"/>
      <c r="B191" s="2200" t="s">
        <v>2259</v>
      </c>
      <c r="E191" s="4346"/>
      <c r="F191" s="4346"/>
      <c r="G191" s="4346"/>
    </row>
    <row r="192" spans="1:7">
      <c r="A192" s="246"/>
      <c r="B192" s="2200" t="s">
        <v>2260</v>
      </c>
      <c r="E192" s="4346"/>
      <c r="F192" s="4346"/>
      <c r="G192" s="4346"/>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312" t="s">
        <v>2389</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c r="Y1" s="4312"/>
      <c r="Z1" s="4312"/>
      <c r="AA1" s="4312"/>
      <c r="AB1" s="4312"/>
      <c r="AC1" s="4312"/>
      <c r="AD1" s="4312"/>
      <c r="AE1" s="4312"/>
    </row>
    <row r="2" spans="1:31">
      <c r="A2" s="4553" t="str">
        <f>'Biểu số 38-CK-NSNN'!A2:AE2</f>
        <v>(DỰ TOÁN TRÌNH HỘI ĐỒNG NHÂN DÂN TỈNH)</v>
      </c>
      <c r="B2" s="4553"/>
      <c r="C2" s="4553"/>
      <c r="D2" s="4553"/>
      <c r="E2" s="4553"/>
      <c r="F2" s="4553"/>
      <c r="G2" s="4553"/>
      <c r="H2" s="4553"/>
      <c r="I2" s="4553"/>
      <c r="J2" s="4553"/>
      <c r="K2" s="4553"/>
      <c r="L2" s="4553"/>
      <c r="M2" s="4553"/>
      <c r="N2" s="4553"/>
      <c r="O2" s="4553"/>
      <c r="P2" s="4553"/>
      <c r="Q2" s="4553"/>
      <c r="R2" s="4553"/>
      <c r="S2" s="4553"/>
      <c r="T2" s="4553"/>
      <c r="U2" s="4553"/>
      <c r="V2" s="4553"/>
      <c r="W2" s="4553"/>
      <c r="X2" s="4553"/>
      <c r="Y2" s="4553"/>
      <c r="Z2" s="4553"/>
      <c r="AA2" s="4553"/>
      <c r="AB2" s="4553"/>
      <c r="AC2" s="4553"/>
      <c r="AD2" s="4553"/>
      <c r="AE2" s="4553"/>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4" t="s">
        <v>64</v>
      </c>
      <c r="AC4" s="4554"/>
      <c r="AD4" s="4554"/>
      <c r="AE4" s="4554"/>
    </row>
    <row r="5" spans="1:31" s="2" customFormat="1" thickTop="1">
      <c r="A5" s="4555" t="s">
        <v>288</v>
      </c>
      <c r="B5" s="4558" t="s">
        <v>1346</v>
      </c>
      <c r="C5" s="4560" t="s">
        <v>176</v>
      </c>
      <c r="D5" s="4561"/>
      <c r="E5" s="4561"/>
      <c r="F5" s="4561"/>
      <c r="G5" s="4561"/>
      <c r="H5" s="4561"/>
      <c r="I5" s="4561"/>
      <c r="J5" s="4561"/>
      <c r="K5" s="4561"/>
      <c r="L5" s="4561"/>
      <c r="M5" s="4561"/>
      <c r="N5" s="4561"/>
      <c r="O5" s="4561"/>
      <c r="P5" s="4561"/>
      <c r="Q5" s="4561"/>
      <c r="R5" s="4561"/>
      <c r="S5" s="4561"/>
      <c r="T5" s="4561"/>
      <c r="U5" s="4561"/>
      <c r="V5" s="4561"/>
      <c r="W5" s="4561"/>
      <c r="X5" s="4561"/>
      <c r="Y5" s="4561"/>
      <c r="Z5" s="4561"/>
      <c r="AA5" s="4561"/>
      <c r="AB5" s="4561"/>
      <c r="AC5" s="4561"/>
      <c r="AD5" s="4562"/>
      <c r="AE5" s="4563" t="s">
        <v>1512</v>
      </c>
    </row>
    <row r="6" spans="1:31" s="2" customFormat="1" ht="17.399999999999999" customHeight="1">
      <c r="A6" s="4556"/>
      <c r="B6" s="4559"/>
      <c r="C6" s="4373" t="s">
        <v>1421</v>
      </c>
      <c r="D6" s="4437" t="s">
        <v>1511</v>
      </c>
      <c r="E6" s="4438"/>
      <c r="F6" s="4438"/>
      <c r="G6" s="4438"/>
      <c r="H6" s="4438"/>
      <c r="I6" s="4439"/>
      <c r="J6" s="4479" t="s">
        <v>1430</v>
      </c>
      <c r="K6" s="4480"/>
      <c r="L6" s="4480"/>
      <c r="M6" s="4480"/>
      <c r="N6" s="4480"/>
      <c r="O6" s="4480"/>
      <c r="P6" s="4480"/>
      <c r="Q6" s="4480"/>
      <c r="R6" s="4480"/>
      <c r="S6" s="4480"/>
      <c r="T6" s="4480"/>
      <c r="U6" s="4480"/>
      <c r="V6" s="4481"/>
      <c r="W6" s="4373" t="s">
        <v>60</v>
      </c>
      <c r="X6" s="4373" t="s">
        <v>1513</v>
      </c>
      <c r="Y6" s="129"/>
      <c r="Z6" s="4373" t="s">
        <v>2612</v>
      </c>
      <c r="AA6" s="4373" t="str">
        <f>'Phụ lục số 4'!AA6:AA8</f>
        <v>Chi trả lãi vay</v>
      </c>
      <c r="AB6" s="4373" t="s">
        <v>1427</v>
      </c>
      <c r="AC6" s="4566" t="s">
        <v>309</v>
      </c>
      <c r="AD6" s="4567"/>
      <c r="AE6" s="4564"/>
    </row>
    <row r="7" spans="1:31" s="2" customFormat="1" ht="15.6" customHeight="1">
      <c r="A7" s="4556"/>
      <c r="B7" s="4559"/>
      <c r="C7" s="4559"/>
      <c r="D7" s="4373" t="s">
        <v>1507</v>
      </c>
      <c r="E7" s="4569" t="s">
        <v>309</v>
      </c>
      <c r="F7" s="4570"/>
      <c r="G7" s="4570"/>
      <c r="H7" s="4570"/>
      <c r="I7" s="4571"/>
      <c r="J7" s="4373" t="s">
        <v>1422</v>
      </c>
      <c r="K7" s="4479" t="s">
        <v>309</v>
      </c>
      <c r="L7" s="4480"/>
      <c r="M7" s="4480"/>
      <c r="N7" s="4480"/>
      <c r="O7" s="4480"/>
      <c r="P7" s="4480"/>
      <c r="Q7" s="4480"/>
      <c r="R7" s="4480"/>
      <c r="S7" s="4480"/>
      <c r="T7" s="4480"/>
      <c r="U7" s="4480"/>
      <c r="V7" s="4481"/>
      <c r="W7" s="4559"/>
      <c r="X7" s="4559"/>
      <c r="Y7" s="129"/>
      <c r="Z7" s="4559"/>
      <c r="AA7" s="4559"/>
      <c r="AB7" s="4559"/>
      <c r="AC7" s="4511"/>
      <c r="AD7" s="4568"/>
      <c r="AE7" s="4564"/>
    </row>
    <row r="8" spans="1:31" s="70" customFormat="1" ht="97.2" customHeight="1">
      <c r="A8" s="4557"/>
      <c r="B8" s="4374"/>
      <c r="C8" s="4374"/>
      <c r="D8" s="4374"/>
      <c r="E8" s="7" t="s">
        <v>1508</v>
      </c>
      <c r="F8" s="7" t="s">
        <v>1509</v>
      </c>
      <c r="G8" s="7" t="s">
        <v>1378</v>
      </c>
      <c r="H8" s="7" t="s">
        <v>1510</v>
      </c>
      <c r="I8" s="3140" t="str">
        <f>'Phụ lục số 4'!I8</f>
        <v>Chi đầu tư phát triển khác (Ủy thác qua NH Chính sách xã hội chi nhánh tỉnh Đồng Tháp)</v>
      </c>
      <c r="J8" s="4374"/>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4"/>
      <c r="X8" s="4374"/>
      <c r="Y8" s="7"/>
      <c r="Z8" s="4374"/>
      <c r="AA8" s="4374"/>
      <c r="AB8" s="4374"/>
      <c r="AC8" s="7" t="s">
        <v>1428</v>
      </c>
      <c r="AD8" s="3001" t="s">
        <v>1429</v>
      </c>
      <c r="AE8" s="4565"/>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74" t="s">
        <v>1531</v>
      </c>
      <c r="B1" s="4574"/>
      <c r="C1" s="4574"/>
      <c r="D1" s="4574"/>
      <c r="N1" s="4575" t="s">
        <v>2824</v>
      </c>
      <c r="O1" s="4575"/>
    </row>
    <row r="3" spans="1:15">
      <c r="A3" s="4576" t="s">
        <v>2825</v>
      </c>
      <c r="B3" s="4577"/>
      <c r="C3" s="4577"/>
      <c r="D3" s="4577"/>
      <c r="E3" s="4577"/>
      <c r="F3" s="4577"/>
      <c r="G3" s="4577"/>
      <c r="H3" s="4577"/>
      <c r="I3" s="4577"/>
      <c r="J3" s="4577"/>
      <c r="K3" s="4577"/>
      <c r="L3" s="4577"/>
      <c r="M3" s="4577"/>
      <c r="N3" s="4577"/>
      <c r="O3" s="4577"/>
    </row>
    <row r="4" spans="1:15">
      <c r="A4" s="4578" t="s">
        <v>2826</v>
      </c>
      <c r="B4" s="4577"/>
      <c r="C4" s="4577"/>
      <c r="D4" s="4577"/>
      <c r="E4" s="4577"/>
      <c r="F4" s="4577"/>
      <c r="G4" s="4577"/>
      <c r="H4" s="4577"/>
      <c r="I4" s="4577"/>
      <c r="J4" s="4577"/>
      <c r="K4" s="4577"/>
      <c r="L4" s="4577"/>
      <c r="M4" s="4577"/>
      <c r="N4" s="4577"/>
      <c r="O4" s="4577"/>
    </row>
    <row r="5" spans="1:15">
      <c r="A5" s="4579" t="s">
        <v>2827</v>
      </c>
      <c r="B5" s="4580"/>
      <c r="C5" s="4580"/>
      <c r="D5" s="4580"/>
      <c r="E5" s="4580"/>
      <c r="F5" s="4580"/>
      <c r="G5" s="4580"/>
      <c r="H5" s="4580"/>
      <c r="I5" s="4580"/>
      <c r="J5" s="4580"/>
      <c r="K5" s="4580"/>
      <c r="L5" s="4580"/>
      <c r="M5" s="4580"/>
      <c r="N5" s="4580"/>
      <c r="O5" s="4580"/>
    </row>
    <row r="6" spans="1:15">
      <c r="A6" s="4572" t="s">
        <v>244</v>
      </c>
      <c r="B6" s="4572" t="s">
        <v>2828</v>
      </c>
      <c r="C6" s="4572" t="s">
        <v>363</v>
      </c>
      <c r="D6" s="4573" t="s">
        <v>2829</v>
      </c>
      <c r="E6" s="4573"/>
      <c r="F6" s="4573"/>
      <c r="G6" s="4573"/>
      <c r="H6" s="4573"/>
      <c r="I6" s="4573"/>
      <c r="J6" s="4573"/>
      <c r="K6" s="4573"/>
      <c r="L6" s="4573"/>
      <c r="M6" s="4573"/>
      <c r="N6" s="4573"/>
      <c r="O6" s="4573"/>
    </row>
    <row r="7" spans="1:15">
      <c r="A7" s="4572"/>
      <c r="B7" s="4572"/>
      <c r="C7" s="4572"/>
      <c r="D7" s="4572" t="s">
        <v>2830</v>
      </c>
      <c r="E7" s="4572" t="s">
        <v>2831</v>
      </c>
      <c r="F7" s="4572" t="s">
        <v>2832</v>
      </c>
      <c r="G7" s="4572" t="s">
        <v>2833</v>
      </c>
      <c r="H7" s="4572" t="s">
        <v>2834</v>
      </c>
      <c r="I7" s="4572" t="s">
        <v>2835</v>
      </c>
      <c r="J7" s="4572" t="s">
        <v>2836</v>
      </c>
      <c r="K7" s="4572" t="s">
        <v>2837</v>
      </c>
      <c r="L7" s="4572" t="s">
        <v>2829</v>
      </c>
      <c r="M7" s="4572"/>
      <c r="N7" s="4572" t="s">
        <v>2838</v>
      </c>
      <c r="O7" s="4573" t="s">
        <v>2839</v>
      </c>
    </row>
    <row r="8" spans="1:15" ht="155.4" customHeight="1">
      <c r="A8" s="4572"/>
      <c r="B8" s="4572"/>
      <c r="C8" s="4572"/>
      <c r="D8" s="4572"/>
      <c r="E8" s="4572"/>
      <c r="F8" s="4572"/>
      <c r="G8" s="4572"/>
      <c r="H8" s="4572"/>
      <c r="I8" s="4572"/>
      <c r="J8" s="4572"/>
      <c r="K8" s="4572"/>
      <c r="L8" s="3997" t="s">
        <v>2840</v>
      </c>
      <c r="M8" s="3997" t="s">
        <v>2841</v>
      </c>
      <c r="N8" s="4572"/>
      <c r="O8" s="4573"/>
    </row>
    <row r="9" spans="1:15">
      <c r="A9" s="3998" t="s">
        <v>7</v>
      </c>
      <c r="B9" s="3998" t="s">
        <v>22</v>
      </c>
      <c r="C9" s="3998">
        <v>1</v>
      </c>
      <c r="D9" s="4018">
        <v>2</v>
      </c>
      <c r="E9" s="3998">
        <v>3</v>
      </c>
      <c r="F9" s="3998">
        <v>4</v>
      </c>
      <c r="G9" s="3998">
        <v>5</v>
      </c>
      <c r="H9" s="3998">
        <v>6</v>
      </c>
      <c r="I9" s="3998">
        <v>7</v>
      </c>
      <c r="J9" s="3998">
        <v>8</v>
      </c>
      <c r="K9" s="3998">
        <v>9</v>
      </c>
      <c r="L9" s="3998">
        <v>10</v>
      </c>
      <c r="M9" s="3998">
        <v>11</v>
      </c>
      <c r="N9" s="3998">
        <v>12</v>
      </c>
      <c r="O9" s="3999">
        <v>13</v>
      </c>
    </row>
    <row r="10" spans="1:15" s="4021" customFormat="1" ht="31.5" customHeight="1">
      <c r="A10" s="4019"/>
      <c r="B10" s="4019" t="s">
        <v>363</v>
      </c>
      <c r="C10" s="4020">
        <f t="shared" ref="C10:O10" si="0">C11+C46</f>
        <v>6737677</v>
      </c>
      <c r="D10" s="4020">
        <f t="shared" si="0"/>
        <v>746570</v>
      </c>
      <c r="E10" s="4020">
        <f t="shared" si="0"/>
        <v>24000</v>
      </c>
      <c r="F10" s="4020">
        <f t="shared" si="0"/>
        <v>231919</v>
      </c>
      <c r="G10" s="4020">
        <f t="shared" si="0"/>
        <v>59200</v>
      </c>
      <c r="H10" s="4020">
        <f t="shared" si="0"/>
        <v>0</v>
      </c>
      <c r="I10" s="4020">
        <f t="shared" si="0"/>
        <v>21300</v>
      </c>
      <c r="J10" s="4020">
        <f t="shared" si="0"/>
        <v>42300</v>
      </c>
      <c r="K10" s="4020">
        <f t="shared" si="0"/>
        <v>3623059</v>
      </c>
      <c r="L10" s="4020">
        <f t="shared" si="0"/>
        <v>1818314</v>
      </c>
      <c r="M10" s="4020">
        <f t="shared" si="0"/>
        <v>534303</v>
      </c>
      <c r="N10" s="4020">
        <f t="shared" si="0"/>
        <v>22000</v>
      </c>
      <c r="O10" s="4020">
        <f t="shared" si="0"/>
        <v>5659</v>
      </c>
    </row>
    <row r="11" spans="1:15">
      <c r="A11" s="4022" t="s">
        <v>7</v>
      </c>
      <c r="B11" s="4023" t="s">
        <v>3403</v>
      </c>
      <c r="C11" s="4002">
        <f>SUM(C12:C45)</f>
        <v>5013677</v>
      </c>
      <c r="D11" s="4002">
        <f t="shared" ref="D11:O11" si="1">SUM(D12:D45)</f>
        <v>746570</v>
      </c>
      <c r="E11" s="4002">
        <f t="shared" si="1"/>
        <v>24000</v>
      </c>
      <c r="F11" s="4002">
        <f t="shared" si="1"/>
        <v>231919</v>
      </c>
      <c r="G11" s="4002">
        <f t="shared" si="1"/>
        <v>59200</v>
      </c>
      <c r="H11" s="4002">
        <f t="shared" si="1"/>
        <v>0</v>
      </c>
      <c r="I11" s="4002">
        <f t="shared" si="1"/>
        <v>21300</v>
      </c>
      <c r="J11" s="4002">
        <f t="shared" si="1"/>
        <v>42300</v>
      </c>
      <c r="K11" s="4002">
        <f>SUM(K12:K45)</f>
        <v>3623059</v>
      </c>
      <c r="L11" s="4002">
        <f t="shared" si="1"/>
        <v>1818314</v>
      </c>
      <c r="M11" s="4002">
        <f t="shared" si="1"/>
        <v>534303</v>
      </c>
      <c r="N11" s="4002">
        <f t="shared" si="1"/>
        <v>22000</v>
      </c>
      <c r="O11" s="4002">
        <f t="shared" si="1"/>
        <v>5659</v>
      </c>
    </row>
    <row r="12" spans="1:15" ht="31.2">
      <c r="A12" s="4000">
        <v>1</v>
      </c>
      <c r="B12" s="4001" t="s">
        <v>3404</v>
      </c>
      <c r="C12" s="4002">
        <f t="shared" ref="C12:C20" si="2">D12+E12+F12+G12+H12+I12+J12+K12+N12+O12</f>
        <v>5659</v>
      </c>
      <c r="D12" s="4004"/>
      <c r="E12" s="4004"/>
      <c r="F12" s="4005"/>
      <c r="G12" s="4004"/>
      <c r="H12" s="4004"/>
      <c r="I12" s="4004"/>
      <c r="J12" s="4004"/>
      <c r="K12" s="4005">
        <f>L12+M12</f>
        <v>0</v>
      </c>
      <c r="L12" s="4005"/>
      <c r="M12" s="4004"/>
      <c r="N12" s="4004"/>
      <c r="O12" s="4005">
        <f>'[25]Bieu 45'!S516</f>
        <v>5659</v>
      </c>
    </row>
    <row r="13" spans="1:15" ht="31.2">
      <c r="A13" s="4000">
        <v>2</v>
      </c>
      <c r="B13" s="4001" t="s">
        <v>2853</v>
      </c>
      <c r="C13" s="4002">
        <f t="shared" si="2"/>
        <v>50500</v>
      </c>
      <c r="D13" s="4004"/>
      <c r="E13" s="4004"/>
      <c r="F13" s="4004"/>
      <c r="G13" s="4004"/>
      <c r="H13" s="4004"/>
      <c r="I13" s="4004"/>
      <c r="J13" s="4005">
        <f>'[25]Bieu 45'!S229</f>
        <v>26500</v>
      </c>
      <c r="K13" s="4005">
        <f>L13+M13+'[25]Bieu 45'!S418</f>
        <v>24000</v>
      </c>
      <c r="L13" s="4005"/>
      <c r="M13" s="4005">
        <f>'[25]Bieu 45'!S243</f>
        <v>16000</v>
      </c>
      <c r="N13" s="4004"/>
      <c r="O13" s="4004"/>
    </row>
    <row r="14" spans="1:15">
      <c r="A14" s="4000">
        <v>3</v>
      </c>
      <c r="B14" s="4001" t="s">
        <v>1452</v>
      </c>
      <c r="C14" s="4002">
        <f t="shared" si="2"/>
        <v>24050</v>
      </c>
      <c r="D14" s="4005">
        <f>'[25]Bieu 45'!S34+'[25]Bieu 45'!S47</f>
        <v>24050</v>
      </c>
      <c r="E14" s="4004"/>
      <c r="F14" s="4004"/>
      <c r="G14" s="4004"/>
      <c r="H14" s="4004"/>
      <c r="I14" s="4004"/>
      <c r="J14" s="4004"/>
      <c r="K14" s="4005">
        <f>L14+M14</f>
        <v>0</v>
      </c>
      <c r="L14" s="4005"/>
      <c r="M14" s="4004"/>
      <c r="N14" s="4004"/>
      <c r="O14" s="4004"/>
    </row>
    <row r="15" spans="1:15">
      <c r="A15" s="4000">
        <v>4</v>
      </c>
      <c r="B15" s="4001" t="s">
        <v>2854</v>
      </c>
      <c r="C15" s="4002">
        <f t="shared" si="2"/>
        <v>359796</v>
      </c>
      <c r="D15" s="4004"/>
      <c r="E15" s="4004"/>
      <c r="F15" s="4004"/>
      <c r="G15" s="4004"/>
      <c r="H15" s="4004"/>
      <c r="I15" s="4004"/>
      <c r="J15" s="4004"/>
      <c r="K15" s="4005">
        <f>L15+M15</f>
        <v>359796</v>
      </c>
      <c r="L15" s="4005">
        <f>'[25]Bieu 45'!S366</f>
        <v>359796</v>
      </c>
      <c r="M15" s="4004"/>
      <c r="N15" s="4004"/>
      <c r="O15" s="4004"/>
    </row>
    <row r="16" spans="1:15" ht="31.2">
      <c r="A16" s="4000">
        <v>5</v>
      </c>
      <c r="B16" s="4001" t="s">
        <v>2855</v>
      </c>
      <c r="C16" s="4002">
        <f t="shared" si="2"/>
        <v>34200</v>
      </c>
      <c r="D16" s="4004"/>
      <c r="E16" s="4004"/>
      <c r="F16" s="4004"/>
      <c r="G16" s="4005">
        <f>'[25]Bieu 45'!S190</f>
        <v>34200</v>
      </c>
      <c r="H16" s="4004"/>
      <c r="I16" s="4004"/>
      <c r="J16" s="4004"/>
      <c r="K16" s="4005">
        <f>L16+M16</f>
        <v>0</v>
      </c>
      <c r="L16" s="4005"/>
      <c r="M16" s="4004"/>
      <c r="N16" s="4004"/>
      <c r="O16" s="4004"/>
    </row>
    <row r="17" spans="1:15">
      <c r="A17" s="4000">
        <v>6</v>
      </c>
      <c r="B17" s="4001" t="s">
        <v>1450</v>
      </c>
      <c r="C17" s="4002">
        <f t="shared" si="2"/>
        <v>16000</v>
      </c>
      <c r="D17" s="4004"/>
      <c r="E17" s="4004"/>
      <c r="F17" s="4004"/>
      <c r="G17" s="4004"/>
      <c r="H17" s="4004"/>
      <c r="I17" s="4004"/>
      <c r="J17" s="4004"/>
      <c r="K17" s="4005">
        <f>L17+M17+'[25]Bieu 45'!S414</f>
        <v>16000</v>
      </c>
      <c r="L17" s="4005"/>
      <c r="M17" s="4004"/>
      <c r="N17" s="4004"/>
      <c r="O17" s="4004"/>
    </row>
    <row r="18" spans="1:15">
      <c r="A18" s="4000">
        <v>7</v>
      </c>
      <c r="B18" s="4001" t="s">
        <v>1451</v>
      </c>
      <c r="C18" s="4002">
        <f t="shared" si="2"/>
        <v>56700</v>
      </c>
      <c r="D18" s="4004"/>
      <c r="E18" s="4004"/>
      <c r="F18" s="4005">
        <f>'[25]Bieu 45'!S178</f>
        <v>56700</v>
      </c>
      <c r="G18" s="4004"/>
      <c r="H18" s="4004"/>
      <c r="I18" s="4004"/>
      <c r="J18" s="4004"/>
      <c r="K18" s="4005">
        <f t="shared" ref="K18:K26" si="3">L18+M18</f>
        <v>0</v>
      </c>
      <c r="L18" s="4005"/>
      <c r="M18" s="4004"/>
      <c r="N18" s="4004"/>
      <c r="O18" s="4004"/>
    </row>
    <row r="19" spans="1:15" ht="31.2">
      <c r="A19" s="4000">
        <v>8</v>
      </c>
      <c r="B19" s="4001" t="s">
        <v>1455</v>
      </c>
      <c r="C19" s="4002">
        <f t="shared" si="2"/>
        <v>24000</v>
      </c>
      <c r="D19" s="4004"/>
      <c r="E19" s="4005">
        <f>'[25]Bieu 45'!S173</f>
        <v>24000</v>
      </c>
      <c r="F19" s="4005"/>
      <c r="G19" s="4004"/>
      <c r="H19" s="4004"/>
      <c r="I19" s="4004"/>
      <c r="J19" s="4004"/>
      <c r="K19" s="4005">
        <f t="shared" si="3"/>
        <v>0</v>
      </c>
      <c r="L19" s="4005"/>
      <c r="M19" s="4004"/>
      <c r="N19" s="4004"/>
      <c r="O19" s="4004"/>
    </row>
    <row r="20" spans="1:15" ht="31.2">
      <c r="A20" s="4000">
        <v>9</v>
      </c>
      <c r="B20" s="4001" t="s">
        <v>3405</v>
      </c>
      <c r="C20" s="4002">
        <f t="shared" si="2"/>
        <v>25000</v>
      </c>
      <c r="D20" s="4004"/>
      <c r="E20" s="4004"/>
      <c r="F20" s="4005"/>
      <c r="G20" s="4005">
        <f>'[25]Bieu 45'!S198</f>
        <v>25000</v>
      </c>
      <c r="H20" s="4004"/>
      <c r="I20" s="4004"/>
      <c r="J20" s="4004"/>
      <c r="K20" s="4005">
        <f t="shared" si="3"/>
        <v>0</v>
      </c>
      <c r="L20" s="4005"/>
      <c r="M20" s="4004"/>
      <c r="N20" s="4004"/>
      <c r="O20" s="4004"/>
    </row>
    <row r="21" spans="1:15" ht="31.2">
      <c r="A21" s="4000">
        <v>10</v>
      </c>
      <c r="B21" s="4001" t="s">
        <v>2845</v>
      </c>
      <c r="C21" s="4002">
        <f>D21+E21+F21+G21+H21+I21+J21+K21+N21+O21+'[25]Bieu 45'!S14</f>
        <v>20000</v>
      </c>
      <c r="D21" s="4004"/>
      <c r="E21" s="4004"/>
      <c r="F21" s="4004"/>
      <c r="G21" s="4004"/>
      <c r="H21" s="4004"/>
      <c r="I21" s="4004"/>
      <c r="J21" s="4004"/>
      <c r="K21" s="4005">
        <f t="shared" si="3"/>
        <v>0</v>
      </c>
      <c r="L21" s="4005"/>
      <c r="M21" s="4004"/>
      <c r="N21" s="4004"/>
      <c r="O21" s="4004"/>
    </row>
    <row r="22" spans="1:15">
      <c r="A22" s="4000">
        <v>11</v>
      </c>
      <c r="B22" s="4001" t="s">
        <v>1483</v>
      </c>
      <c r="C22" s="4002">
        <f>D22+E22+F22+G22+H22+I22+J22+K22+N22+O22+'[25]Bieu 45'!S18</f>
        <v>50300</v>
      </c>
      <c r="D22" s="4004"/>
      <c r="E22" s="4004"/>
      <c r="F22" s="4005"/>
      <c r="G22" s="4004"/>
      <c r="H22" s="4004"/>
      <c r="I22" s="4004"/>
      <c r="J22" s="4004"/>
      <c r="K22" s="4005">
        <f t="shared" si="3"/>
        <v>0</v>
      </c>
      <c r="L22" s="4005"/>
      <c r="M22" s="4004"/>
      <c r="N22" s="4004"/>
      <c r="O22" s="4004"/>
    </row>
    <row r="23" spans="1:15">
      <c r="A23" s="4000">
        <v>12</v>
      </c>
      <c r="B23" s="4001" t="s">
        <v>1482</v>
      </c>
      <c r="C23" s="4002">
        <f>D23+E23+F23+G23+H23+I23+J23+K23+N23+O23+'[25]Bieu 45'!S25</f>
        <v>59800</v>
      </c>
      <c r="D23" s="4004"/>
      <c r="E23" s="4004"/>
      <c r="F23" s="4005"/>
      <c r="G23" s="4004"/>
      <c r="H23" s="4004"/>
      <c r="I23" s="4004"/>
      <c r="J23" s="4004"/>
      <c r="K23" s="4005">
        <f t="shared" si="3"/>
        <v>0</v>
      </c>
      <c r="L23" s="4005"/>
      <c r="M23" s="4004"/>
      <c r="N23" s="4004"/>
      <c r="O23" s="4004"/>
    </row>
    <row r="24" spans="1:15" ht="31.2">
      <c r="A24" s="4000">
        <v>13</v>
      </c>
      <c r="B24" s="4001" t="s">
        <v>3406</v>
      </c>
      <c r="C24" s="4002">
        <f>D24+E24+F24+G24+H24+I24+J24+K24+N24+O24</f>
        <v>207519</v>
      </c>
      <c r="D24" s="4003">
        <f>'[25]Bieu 45'!S53</f>
        <v>31800</v>
      </c>
      <c r="E24" s="4003"/>
      <c r="F24" s="4003">
        <f>'[25]Bieu 45'!S182</f>
        <v>175219</v>
      </c>
      <c r="G24" s="4003"/>
      <c r="H24" s="4003"/>
      <c r="I24" s="4003"/>
      <c r="J24" s="4003"/>
      <c r="K24" s="4003">
        <f t="shared" si="3"/>
        <v>0</v>
      </c>
      <c r="L24" s="4003"/>
      <c r="M24" s="4003"/>
      <c r="N24" s="4003">
        <f>'[25]Bieu 45'!S491</f>
        <v>500</v>
      </c>
      <c r="O24" s="4003"/>
    </row>
    <row r="25" spans="1:15" ht="31.2">
      <c r="A25" s="4000">
        <v>14</v>
      </c>
      <c r="B25" s="4001" t="s">
        <v>2843</v>
      </c>
      <c r="C25" s="4002">
        <f>D25+E25+F25+G25+H25+I25+J25+K25+N25+O25</f>
        <v>1368219</v>
      </c>
      <c r="D25" s="4004"/>
      <c r="E25" s="4004"/>
      <c r="F25" s="4004"/>
      <c r="G25" s="4004"/>
      <c r="H25" s="4004"/>
      <c r="I25" s="4004"/>
      <c r="J25" s="4004"/>
      <c r="K25" s="4005">
        <f t="shared" si="3"/>
        <v>1368219</v>
      </c>
      <c r="L25" s="4005">
        <f>'[25]Bieu 45'!S370</f>
        <v>1368219</v>
      </c>
      <c r="M25" s="4004"/>
      <c r="N25" s="4004"/>
      <c r="O25" s="4004"/>
    </row>
    <row r="26" spans="1:15" ht="31.2">
      <c r="A26" s="4000">
        <v>15</v>
      </c>
      <c r="B26" s="4001" t="s">
        <v>3407</v>
      </c>
      <c r="C26" s="4002">
        <f>D26+E26+F26+G26+H26+I26+J26+K26+N26+O26</f>
        <v>157859</v>
      </c>
      <c r="D26" s="4004"/>
      <c r="E26" s="4004"/>
      <c r="F26" s="4005"/>
      <c r="G26" s="4004"/>
      <c r="H26" s="4004"/>
      <c r="I26" s="4004"/>
      <c r="J26" s="4004"/>
      <c r="K26" s="4005">
        <f t="shared" si="3"/>
        <v>157859</v>
      </c>
      <c r="L26" s="4005"/>
      <c r="M26" s="4005">
        <f>'[25]Bieu 45'!S281</f>
        <v>157859</v>
      </c>
      <c r="N26" s="4004"/>
      <c r="O26" s="4004"/>
    </row>
    <row r="27" spans="1:15" ht="31.2">
      <c r="A27" s="4000">
        <v>16</v>
      </c>
      <c r="B27" s="4001" t="s">
        <v>2844</v>
      </c>
      <c r="C27" s="4002">
        <f t="shared" ref="C27:C44" si="4">D27+E27+F27+G27+H27+I27+J27+K27+N27+O27</f>
        <v>147000</v>
      </c>
      <c r="D27" s="4004"/>
      <c r="E27" s="4004"/>
      <c r="F27" s="4004"/>
      <c r="G27" s="4004"/>
      <c r="H27" s="4004"/>
      <c r="I27" s="4004"/>
      <c r="J27" s="4004"/>
      <c r="K27" s="4005">
        <f>L27+M27+'[25]Bieu 45'!S404</f>
        <v>147000</v>
      </c>
      <c r="L27" s="4005"/>
      <c r="M27" s="4004"/>
      <c r="N27" s="4004"/>
      <c r="O27" s="4004"/>
    </row>
    <row r="28" spans="1:15" ht="31.2">
      <c r="A28" s="4000">
        <v>17</v>
      </c>
      <c r="B28" s="4001" t="s">
        <v>3408</v>
      </c>
      <c r="C28" s="4002">
        <f>D28+E28+F28+G28+H28+I28+J28+K28+N28+O28</f>
        <v>5800</v>
      </c>
      <c r="D28" s="4004"/>
      <c r="E28" s="4004"/>
      <c r="F28" s="4005"/>
      <c r="G28" s="4004"/>
      <c r="H28" s="4004"/>
      <c r="I28" s="4004"/>
      <c r="J28" s="4005">
        <f>'[25]Bieu 45'!S233</f>
        <v>5800</v>
      </c>
      <c r="K28" s="4005">
        <f>L28+M28</f>
        <v>0</v>
      </c>
      <c r="L28" s="4005"/>
      <c r="M28" s="4004"/>
      <c r="N28" s="4004"/>
      <c r="O28" s="4004"/>
    </row>
    <row r="29" spans="1:15">
      <c r="A29" s="4000">
        <v>18</v>
      </c>
      <c r="B29" s="4001" t="s">
        <v>3409</v>
      </c>
      <c r="C29" s="4002">
        <f>D29+E29+F29+G29+H29+I29+J29+K29+N29+O29</f>
        <v>43000</v>
      </c>
      <c r="D29" s="4004"/>
      <c r="E29" s="4004"/>
      <c r="F29" s="4005"/>
      <c r="G29" s="4004"/>
      <c r="H29" s="4004"/>
      <c r="I29" s="4004"/>
      <c r="J29" s="4005">
        <f>'[25]Bieu 45'!S237</f>
        <v>10000</v>
      </c>
      <c r="K29" s="4005">
        <f>L29+M29</f>
        <v>33000</v>
      </c>
      <c r="L29" s="4005"/>
      <c r="M29" s="4005">
        <f>'[25]Bieu 45'!S248</f>
        <v>33000</v>
      </c>
      <c r="N29" s="4004"/>
      <c r="O29" s="4004"/>
    </row>
    <row r="30" spans="1:15" ht="46.8">
      <c r="A30" s="4000">
        <v>19</v>
      </c>
      <c r="B30" s="4001" t="s">
        <v>3410</v>
      </c>
      <c r="C30" s="4002">
        <f>D30+E30+F30+G30+H30+I30+J30+K30+N30+O30</f>
        <v>46835</v>
      </c>
      <c r="D30" s="4004"/>
      <c r="E30" s="4004"/>
      <c r="F30" s="4005"/>
      <c r="G30" s="4004"/>
      <c r="H30" s="4004"/>
      <c r="I30" s="4004"/>
      <c r="J30" s="4004"/>
      <c r="K30" s="4005">
        <f>L30+M30+'[25]Bieu 45'!S409</f>
        <v>46835</v>
      </c>
      <c r="L30" s="4005"/>
      <c r="M30" s="4004"/>
      <c r="N30" s="4004"/>
      <c r="O30" s="4004"/>
    </row>
    <row r="31" spans="1:15">
      <c r="A31" s="4000">
        <v>20</v>
      </c>
      <c r="B31" s="4001" t="s">
        <v>3411</v>
      </c>
      <c r="C31" s="4002">
        <f>D31+E31+F31+G31+H31+I31+J31+K31+N31+O31</f>
        <v>8000</v>
      </c>
      <c r="D31" s="4005">
        <f>'[25]Bieu 45'!S38</f>
        <v>8000</v>
      </c>
      <c r="E31" s="4004"/>
      <c r="F31" s="4005"/>
      <c r="G31" s="4004"/>
      <c r="H31" s="4004"/>
      <c r="I31" s="4004"/>
      <c r="J31" s="4004"/>
      <c r="K31" s="4005">
        <f>L31+M31</f>
        <v>0</v>
      </c>
      <c r="L31" s="4005"/>
      <c r="M31" s="4004"/>
      <c r="N31" s="4004"/>
      <c r="O31" s="4004"/>
    </row>
    <row r="32" spans="1:15">
      <c r="A32" s="4000">
        <v>21</v>
      </c>
      <c r="B32" s="4001" t="s">
        <v>2846</v>
      </c>
      <c r="C32" s="4002">
        <f t="shared" si="4"/>
        <v>150506</v>
      </c>
      <c r="D32" s="4005">
        <f>'[25]Bieu 45'!S57</f>
        <v>104000</v>
      </c>
      <c r="E32" s="4004"/>
      <c r="F32" s="4004"/>
      <c r="G32" s="4004"/>
      <c r="H32" s="4004"/>
      <c r="I32" s="4004"/>
      <c r="J32" s="4004"/>
      <c r="K32" s="4005">
        <f>L32+M32+'[25]Bieu 45'!S423</f>
        <v>45506</v>
      </c>
      <c r="L32" s="4005">
        <f>'[25]Bieu 45'!S381</f>
        <v>22620</v>
      </c>
      <c r="M32" s="4005">
        <f>'[25]Bieu 45'!S252+'[25]Bieu 45'!S289</f>
        <v>11586</v>
      </c>
      <c r="N32" s="4005">
        <f>'[25]Bieu 45'!S494</f>
        <v>1000</v>
      </c>
      <c r="O32" s="4004"/>
    </row>
    <row r="33" spans="1:15">
      <c r="A33" s="4000">
        <v>22</v>
      </c>
      <c r="B33" s="4001" t="s">
        <v>2847</v>
      </c>
      <c r="C33" s="4002">
        <f t="shared" si="4"/>
        <v>79343</v>
      </c>
      <c r="D33" s="4005">
        <f>'[25]Bieu 45'!S68</f>
        <v>42053</v>
      </c>
      <c r="E33" s="4004"/>
      <c r="F33" s="4004"/>
      <c r="G33" s="4004"/>
      <c r="H33" s="4004"/>
      <c r="I33" s="4004"/>
      <c r="J33" s="4004"/>
      <c r="K33" s="4005">
        <f>L33+M33+'[25]Bieu 45'!S428</f>
        <v>33290</v>
      </c>
      <c r="L33" s="4005"/>
      <c r="M33" s="4005">
        <f>'[25]Bieu 45'!S361</f>
        <v>290</v>
      </c>
      <c r="N33" s="4005">
        <f>'[25]Bieu 45'!S498</f>
        <v>4000</v>
      </c>
      <c r="O33" s="4004"/>
    </row>
    <row r="34" spans="1:15">
      <c r="A34" s="4000">
        <v>23</v>
      </c>
      <c r="B34" s="4001" t="s">
        <v>2848</v>
      </c>
      <c r="C34" s="4002">
        <f t="shared" si="4"/>
        <v>115541</v>
      </c>
      <c r="D34" s="4005">
        <f>'[25]Bieu 45'!S76</f>
        <v>50508</v>
      </c>
      <c r="E34" s="4004"/>
      <c r="F34" s="4004"/>
      <c r="G34" s="4004"/>
      <c r="H34" s="4004"/>
      <c r="I34" s="4004"/>
      <c r="J34" s="4004"/>
      <c r="K34" s="4005">
        <f>L34+M34+'[25]Bieu 45'!S480</f>
        <v>65033</v>
      </c>
      <c r="L34" s="4005">
        <f>'[25]Bieu 45'!S387</f>
        <v>9370</v>
      </c>
      <c r="M34" s="4005">
        <f>'[25]Bieu 45'!S257+'[25]Bieu 45'!S295</f>
        <v>33663</v>
      </c>
      <c r="N34" s="4004"/>
      <c r="O34" s="4004"/>
    </row>
    <row r="35" spans="1:15">
      <c r="A35" s="4000">
        <v>24</v>
      </c>
      <c r="B35" s="4001" t="s">
        <v>2849</v>
      </c>
      <c r="C35" s="4002">
        <f t="shared" si="4"/>
        <v>42978</v>
      </c>
      <c r="D35" s="4005">
        <f>'[25]Bieu 45'!S85</f>
        <v>33848</v>
      </c>
      <c r="E35" s="4004"/>
      <c r="F35" s="4004"/>
      <c r="G35" s="4004"/>
      <c r="H35" s="4004"/>
      <c r="I35" s="4005">
        <f>'[25]Bieu 45'!S203</f>
        <v>3800</v>
      </c>
      <c r="J35" s="4004"/>
      <c r="K35" s="4005">
        <f>L35+M35+'[25]Bieu 45'!S432</f>
        <v>5330</v>
      </c>
      <c r="L35" s="4005"/>
      <c r="M35" s="4004"/>
      <c r="N35" s="4004"/>
      <c r="O35" s="4004"/>
    </row>
    <row r="36" spans="1:15">
      <c r="A36" s="4000">
        <v>25</v>
      </c>
      <c r="B36" s="4001" t="s">
        <v>2850</v>
      </c>
      <c r="C36" s="4002">
        <f t="shared" si="4"/>
        <v>39900</v>
      </c>
      <c r="D36" s="4005">
        <f>'[25]Bieu 45'!S94</f>
        <v>36000</v>
      </c>
      <c r="E36" s="4004"/>
      <c r="F36" s="4004"/>
      <c r="G36" s="4004"/>
      <c r="H36" s="4004"/>
      <c r="I36" s="4005">
        <f>'[25]Bieu 45'!S207</f>
        <v>1100</v>
      </c>
      <c r="J36" s="4004"/>
      <c r="K36" s="4005">
        <f>L36+M36+'[25]Bieu 45'!S437</f>
        <v>2800</v>
      </c>
      <c r="L36" s="4005"/>
      <c r="M36" s="4004"/>
      <c r="N36" s="4004"/>
      <c r="O36" s="4004"/>
    </row>
    <row r="37" spans="1:15">
      <c r="A37" s="4000">
        <v>26</v>
      </c>
      <c r="B37" s="4001" t="s">
        <v>2851</v>
      </c>
      <c r="C37" s="4002">
        <f t="shared" si="4"/>
        <v>318936</v>
      </c>
      <c r="D37" s="4005">
        <f>'[25]Bieu 45'!S105</f>
        <v>72274</v>
      </c>
      <c r="E37" s="4004"/>
      <c r="F37" s="4004"/>
      <c r="G37" s="4004"/>
      <c r="H37" s="4004"/>
      <c r="I37" s="4005">
        <f>'[25]Bieu 45'!S211</f>
        <v>7500</v>
      </c>
      <c r="J37" s="4004"/>
      <c r="K37" s="4005">
        <f>L37+M37+'[25]Bieu 45'!S441</f>
        <v>239162</v>
      </c>
      <c r="L37" s="4005">
        <f>'[25]Bieu 45'!S392</f>
        <v>37064</v>
      </c>
      <c r="M37" s="4005">
        <f>'[25]Bieu 45'!S305+'[25]Bieu 45'!S261</f>
        <v>188098</v>
      </c>
      <c r="N37" s="4004"/>
      <c r="O37" s="4004"/>
    </row>
    <row r="38" spans="1:15">
      <c r="A38" s="4000">
        <v>27</v>
      </c>
      <c r="B38" s="4001" t="s">
        <v>2852</v>
      </c>
      <c r="C38" s="4002">
        <f t="shared" si="4"/>
        <v>175306</v>
      </c>
      <c r="D38" s="4005">
        <f>'[25]Bieu 45'!S119+'[25]Bieu 45'!S42</f>
        <v>81449</v>
      </c>
      <c r="E38" s="4004"/>
      <c r="F38" s="4004"/>
      <c r="G38" s="4004"/>
      <c r="H38" s="4004"/>
      <c r="I38" s="4004"/>
      <c r="J38" s="4004"/>
      <c r="K38" s="4005">
        <f>L38+M38+'[25]Bieu 45'!S446</f>
        <v>89857</v>
      </c>
      <c r="L38" s="4005">
        <f>'[25]Bieu 45'!S398</f>
        <v>21245</v>
      </c>
      <c r="M38" s="4005">
        <f>'[25]Bieu 45'!S326+'[25]Bieu 45'!S267</f>
        <v>42746</v>
      </c>
      <c r="N38" s="4005">
        <f>'[25]Bieu 45'!S502</f>
        <v>4000</v>
      </c>
      <c r="O38" s="4004"/>
    </row>
    <row r="39" spans="1:15">
      <c r="A39" s="4000">
        <v>28</v>
      </c>
      <c r="B39" s="4001" t="s">
        <v>3174</v>
      </c>
      <c r="C39" s="4002">
        <f t="shared" si="4"/>
        <v>383146</v>
      </c>
      <c r="D39" s="4005">
        <f>'[25]Bieu 45'!S131</f>
        <v>12600</v>
      </c>
      <c r="E39" s="4004"/>
      <c r="F39" s="4005"/>
      <c r="G39" s="4004"/>
      <c r="H39" s="4004"/>
      <c r="I39" s="4004"/>
      <c r="J39" s="4004"/>
      <c r="K39" s="4005">
        <f>L39+M39+'[25]Bieu 45'!S453</f>
        <v>370546</v>
      </c>
      <c r="L39" s="4005"/>
      <c r="M39" s="4004">
        <f>'[25]Bieu 45'!S271</f>
        <v>10270</v>
      </c>
      <c r="N39" s="4004"/>
      <c r="O39" s="4004"/>
    </row>
    <row r="40" spans="1:15">
      <c r="A40" s="4000">
        <v>29</v>
      </c>
      <c r="B40" s="4001" t="s">
        <v>3412</v>
      </c>
      <c r="C40" s="4002">
        <f t="shared" si="4"/>
        <v>171422</v>
      </c>
      <c r="D40" s="4005">
        <f>'[25]Bieu 45'!S137</f>
        <v>18500</v>
      </c>
      <c r="E40" s="4004"/>
      <c r="F40" s="4005"/>
      <c r="G40" s="4004"/>
      <c r="H40" s="4004"/>
      <c r="I40" s="4005">
        <f>'[25]Bieu 45'!S218</f>
        <v>4200</v>
      </c>
      <c r="J40" s="4004"/>
      <c r="K40" s="4005">
        <f>L40+M40+'[25]Bieu 45'!S460</f>
        <v>148722</v>
      </c>
      <c r="L40" s="4005"/>
      <c r="M40" s="4004"/>
      <c r="N40" s="4004"/>
      <c r="O40" s="4004"/>
    </row>
    <row r="41" spans="1:15" ht="31.2">
      <c r="A41" s="4000">
        <v>30</v>
      </c>
      <c r="B41" s="4001" t="s">
        <v>3413</v>
      </c>
      <c r="C41" s="4002">
        <f t="shared" si="4"/>
        <v>471629</v>
      </c>
      <c r="D41" s="4005">
        <f>'[25]Bieu 45'!S141</f>
        <v>139200</v>
      </c>
      <c r="E41" s="4004"/>
      <c r="F41" s="4005"/>
      <c r="G41" s="4004"/>
      <c r="H41" s="4004"/>
      <c r="I41" s="4004"/>
      <c r="J41" s="4004"/>
      <c r="K41" s="4005">
        <f>L41+M41+'[25]Bieu 45'!S464</f>
        <v>332429</v>
      </c>
      <c r="L41" s="4005"/>
      <c r="M41" s="4005">
        <f>'[25]Bieu 45'!S338</f>
        <v>5116</v>
      </c>
      <c r="N41" s="4004"/>
      <c r="O41" s="4004"/>
    </row>
    <row r="42" spans="1:15">
      <c r="A42" s="4000">
        <v>31</v>
      </c>
      <c r="B42" s="4001" t="s">
        <v>3414</v>
      </c>
      <c r="C42" s="4002">
        <f t="shared" si="4"/>
        <v>73071</v>
      </c>
      <c r="D42" s="4005">
        <f>'[25]Bieu 45'!S148</f>
        <v>18000</v>
      </c>
      <c r="E42" s="4004"/>
      <c r="F42" s="4005"/>
      <c r="G42" s="4004"/>
      <c r="H42" s="4004"/>
      <c r="I42" s="4005">
        <f>'[25]Bieu 45'!S223</f>
        <v>4700</v>
      </c>
      <c r="J42" s="4004"/>
      <c r="K42" s="4005">
        <f>L42+M42+'[25]Bieu 45'!S486</f>
        <v>47871</v>
      </c>
      <c r="L42" s="4005"/>
      <c r="M42" s="4005">
        <f>'[25]Bieu 45'!S343+'[25]Bieu 45'!S277</f>
        <v>22871</v>
      </c>
      <c r="N42" s="4005">
        <f>'[25]Bieu 45'!S506</f>
        <v>2500</v>
      </c>
      <c r="O42" s="4004"/>
    </row>
    <row r="43" spans="1:15">
      <c r="A43" s="4000">
        <v>32</v>
      </c>
      <c r="B43" s="4001" t="s">
        <v>3415</v>
      </c>
      <c r="C43" s="4002">
        <f t="shared" si="4"/>
        <v>114092</v>
      </c>
      <c r="D43" s="4005">
        <f>'[25]Bieu 45'!S160</f>
        <v>74288</v>
      </c>
      <c r="E43" s="4004"/>
      <c r="F43" s="4005"/>
      <c r="G43" s="4004"/>
      <c r="H43" s="4004"/>
      <c r="I43" s="4004"/>
      <c r="J43" s="4004"/>
      <c r="K43" s="4005">
        <f>L43+M43+'[25]Bieu 45'!S475</f>
        <v>29804</v>
      </c>
      <c r="L43" s="4005"/>
      <c r="M43" s="4005">
        <f>'[25]Bieu 45'!S352</f>
        <v>12804</v>
      </c>
      <c r="N43" s="4005">
        <f>'[25]Bieu 45'!S510</f>
        <v>10000</v>
      </c>
      <c r="O43" s="4004"/>
    </row>
    <row r="44" spans="1:15" ht="31.2">
      <c r="A44" s="4000">
        <v>33</v>
      </c>
      <c r="B44" s="4001" t="s">
        <v>3707</v>
      </c>
      <c r="C44" s="4002">
        <f t="shared" si="4"/>
        <v>60000</v>
      </c>
      <c r="D44" s="4005"/>
      <c r="E44" s="4004"/>
      <c r="F44" s="4005"/>
      <c r="G44" s="4004"/>
      <c r="H44" s="4004"/>
      <c r="I44" s="4004"/>
      <c r="J44" s="4004"/>
      <c r="K44" s="4131">
        <v>60000</v>
      </c>
      <c r="L44" s="4005"/>
      <c r="M44" s="4005"/>
      <c r="N44" s="4005"/>
      <c r="O44" s="4004"/>
    </row>
    <row r="45" spans="1:15">
      <c r="A45" s="4000">
        <v>34</v>
      </c>
      <c r="B45" s="4001" t="s">
        <v>3416</v>
      </c>
      <c r="C45" s="4002">
        <f>D45+E45+F45+G45+H45+I45+J45+K45+N45+O45+'[25]Bieu 45'!S520</f>
        <v>107570</v>
      </c>
      <c r="D45" s="4004"/>
      <c r="E45" s="4004"/>
      <c r="F45" s="4005"/>
      <c r="G45" s="4004"/>
      <c r="H45" s="4004"/>
      <c r="I45" s="4004"/>
      <c r="J45" s="4004"/>
      <c r="K45" s="4005">
        <f t="shared" ref="K45" si="5">L45+M45</f>
        <v>0</v>
      </c>
      <c r="L45" s="4005"/>
      <c r="M45" s="4004"/>
      <c r="N45" s="4004"/>
      <c r="O45" s="4004"/>
    </row>
    <row r="46" spans="1:15">
      <c r="A46" s="4024" t="s">
        <v>22</v>
      </c>
      <c r="B46" s="4023" t="s">
        <v>3417</v>
      </c>
      <c r="C46" s="4002">
        <f>'[25]Bieu 45'!S525</f>
        <v>1724000</v>
      </c>
      <c r="D46" s="4004"/>
      <c r="E46" s="4004"/>
      <c r="F46" s="4005"/>
      <c r="G46" s="4004"/>
      <c r="H46" s="4004"/>
      <c r="I46" s="4004"/>
      <c r="J46" s="4004"/>
      <c r="K46" s="4005"/>
      <c r="L46" s="4005"/>
      <c r="M46" s="4004"/>
      <c r="N46" s="4004"/>
      <c r="O46" s="4004"/>
    </row>
    <row r="47" spans="1:15" ht="11.1" customHeight="1">
      <c r="A47" s="4006" t="s">
        <v>2552</v>
      </c>
      <c r="B47" s="4007"/>
      <c r="C47" s="4007"/>
      <c r="D47" s="4007"/>
      <c r="E47" s="4007"/>
      <c r="F47" s="4007"/>
      <c r="G47" s="4007"/>
      <c r="H47" s="4007"/>
      <c r="I47" s="4007"/>
      <c r="J47" s="4007"/>
      <c r="K47" s="4007"/>
      <c r="L47" s="4007"/>
      <c r="M47" s="4007"/>
      <c r="N47" s="4007"/>
      <c r="O47" s="4007"/>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312" t="s">
        <v>2389</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c r="Y1" s="4312"/>
      <c r="Z1" s="4312"/>
      <c r="AA1" s="4312"/>
      <c r="AB1" s="4312"/>
      <c r="AC1" s="4312"/>
      <c r="AD1" s="4312"/>
      <c r="AE1" s="4312"/>
    </row>
    <row r="2" spans="1:31">
      <c r="A2" s="4553" t="str">
        <f>'Biểu số 37-CK-NSNN'!A5:C5</f>
        <v>(DỰ TOÁN TRÌNH HỘI ĐỒNG NHÂN DÂN TỈNH)</v>
      </c>
      <c r="B2" s="4553"/>
      <c r="C2" s="4553"/>
      <c r="D2" s="4553"/>
      <c r="E2" s="4553"/>
      <c r="F2" s="4553"/>
      <c r="G2" s="4553"/>
      <c r="H2" s="4553"/>
      <c r="I2" s="4553"/>
      <c r="J2" s="4553"/>
      <c r="K2" s="4553"/>
      <c r="L2" s="4553"/>
      <c r="M2" s="4553"/>
      <c r="N2" s="4553"/>
      <c r="O2" s="4553"/>
      <c r="P2" s="4553"/>
      <c r="Q2" s="4553"/>
      <c r="R2" s="4553"/>
      <c r="S2" s="4553"/>
      <c r="T2" s="4553"/>
      <c r="U2" s="4553"/>
      <c r="V2" s="4553"/>
      <c r="W2" s="4553"/>
      <c r="X2" s="4553"/>
      <c r="Y2" s="4553"/>
      <c r="Z2" s="4553"/>
      <c r="AA2" s="4553"/>
      <c r="AB2" s="4553"/>
      <c r="AC2" s="4553"/>
      <c r="AD2" s="4553"/>
      <c r="AE2" s="4553"/>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4" t="s">
        <v>64</v>
      </c>
      <c r="AC4" s="4554"/>
      <c r="AD4" s="4554"/>
      <c r="AE4" s="4554"/>
    </row>
    <row r="5" spans="1:31" s="2" customFormat="1" thickTop="1">
      <c r="A5" s="4555" t="s">
        <v>288</v>
      </c>
      <c r="B5" s="4558" t="s">
        <v>1346</v>
      </c>
      <c r="C5" s="4560" t="s">
        <v>176</v>
      </c>
      <c r="D5" s="4561"/>
      <c r="E5" s="4561"/>
      <c r="F5" s="4561"/>
      <c r="G5" s="4561"/>
      <c r="H5" s="4561"/>
      <c r="I5" s="4561"/>
      <c r="J5" s="4561"/>
      <c r="K5" s="4561"/>
      <c r="L5" s="4561"/>
      <c r="M5" s="4561"/>
      <c r="N5" s="4561"/>
      <c r="O5" s="4561"/>
      <c r="P5" s="4561"/>
      <c r="Q5" s="4561"/>
      <c r="R5" s="4561"/>
      <c r="S5" s="4561"/>
      <c r="T5" s="4561"/>
      <c r="U5" s="4561"/>
      <c r="V5" s="4561"/>
      <c r="W5" s="4561"/>
      <c r="X5" s="4561"/>
      <c r="Y5" s="4561"/>
      <c r="Z5" s="4561"/>
      <c r="AA5" s="4561"/>
      <c r="AB5" s="4561"/>
      <c r="AC5" s="4561"/>
      <c r="AD5" s="4562"/>
      <c r="AE5" s="4563" t="s">
        <v>1512</v>
      </c>
    </row>
    <row r="6" spans="1:31" s="2" customFormat="1" ht="17.399999999999999" customHeight="1">
      <c r="A6" s="4556"/>
      <c r="B6" s="4559"/>
      <c r="C6" s="4373" t="s">
        <v>1421</v>
      </c>
      <c r="D6" s="4437" t="s">
        <v>1511</v>
      </c>
      <c r="E6" s="4438"/>
      <c r="F6" s="4438"/>
      <c r="G6" s="4438"/>
      <c r="H6" s="4438"/>
      <c r="I6" s="4439"/>
      <c r="J6" s="4479" t="s">
        <v>1430</v>
      </c>
      <c r="K6" s="4480"/>
      <c r="L6" s="4480"/>
      <c r="M6" s="4480"/>
      <c r="N6" s="4480"/>
      <c r="O6" s="4480"/>
      <c r="P6" s="4480"/>
      <c r="Q6" s="4480"/>
      <c r="R6" s="4480"/>
      <c r="S6" s="4480"/>
      <c r="T6" s="4480"/>
      <c r="U6" s="4480"/>
      <c r="V6" s="4481"/>
      <c r="W6" s="4373" t="s">
        <v>60</v>
      </c>
      <c r="X6" s="4373" t="s">
        <v>1513</v>
      </c>
      <c r="Y6" s="129"/>
      <c r="Z6" s="4373" t="s">
        <v>2612</v>
      </c>
      <c r="AA6" s="4373" t="str">
        <f>'Phụ lục số 4'!AA6:AA8</f>
        <v>Chi trả lãi vay</v>
      </c>
      <c r="AB6" s="4373" t="s">
        <v>1427</v>
      </c>
      <c r="AC6" s="4566" t="s">
        <v>309</v>
      </c>
      <c r="AD6" s="4567"/>
      <c r="AE6" s="4564"/>
    </row>
    <row r="7" spans="1:31" s="2" customFormat="1" ht="15.6" customHeight="1">
      <c r="A7" s="4556"/>
      <c r="B7" s="4559"/>
      <c r="C7" s="4559"/>
      <c r="D7" s="4373" t="s">
        <v>1507</v>
      </c>
      <c r="E7" s="4569" t="s">
        <v>309</v>
      </c>
      <c r="F7" s="4570"/>
      <c r="G7" s="4570"/>
      <c r="H7" s="4570"/>
      <c r="I7" s="4571"/>
      <c r="J7" s="4373" t="s">
        <v>1422</v>
      </c>
      <c r="K7" s="4479" t="s">
        <v>309</v>
      </c>
      <c r="L7" s="4480"/>
      <c r="M7" s="4480"/>
      <c r="N7" s="4480"/>
      <c r="O7" s="4480"/>
      <c r="P7" s="4480"/>
      <c r="Q7" s="4480"/>
      <c r="R7" s="4480"/>
      <c r="S7" s="4480"/>
      <c r="T7" s="4480"/>
      <c r="U7" s="4480"/>
      <c r="V7" s="4481"/>
      <c r="W7" s="4559"/>
      <c r="X7" s="4559"/>
      <c r="Y7" s="129"/>
      <c r="Z7" s="4559"/>
      <c r="AA7" s="4559"/>
      <c r="AB7" s="4559"/>
      <c r="AC7" s="4511"/>
      <c r="AD7" s="4568"/>
      <c r="AE7" s="4564"/>
    </row>
    <row r="8" spans="1:31" s="70" customFormat="1" ht="139.19999999999999" customHeight="1">
      <c r="A8" s="4557"/>
      <c r="B8" s="4374"/>
      <c r="C8" s="4374"/>
      <c r="D8" s="4374"/>
      <c r="E8" s="7" t="s">
        <v>1508</v>
      </c>
      <c r="F8" s="7" t="s">
        <v>1509</v>
      </c>
      <c r="G8" s="7" t="s">
        <v>1378</v>
      </c>
      <c r="H8" s="7" t="s">
        <v>1510</v>
      </c>
      <c r="I8" s="3140" t="str">
        <f>'Phụ lục số 4'!I8</f>
        <v>Chi đầu tư phát triển khác (Ủy thác qua NH Chính sách xã hội chi nhánh tỉnh Đồng Tháp)</v>
      </c>
      <c r="J8" s="4374"/>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4"/>
      <c r="X8" s="4374"/>
      <c r="Y8" s="7"/>
      <c r="Z8" s="4374"/>
      <c r="AA8" s="4374"/>
      <c r="AB8" s="4374"/>
      <c r="AC8" s="7" t="s">
        <v>1428</v>
      </c>
      <c r="AD8" s="3001" t="s">
        <v>1429</v>
      </c>
      <c r="AE8" s="4565"/>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81" t="s">
        <v>1368</v>
      </c>
      <c r="C1" s="4581"/>
    </row>
    <row r="2" spans="1:4" s="2" customFormat="1" ht="17.399999999999999" hidden="1">
      <c r="B2" s="4581" t="s">
        <v>1369</v>
      </c>
      <c r="C2" s="4581"/>
    </row>
    <row r="3" spans="1:4" s="2" customFormat="1" ht="15.9" hidden="1" customHeight="1">
      <c r="B3" s="38"/>
      <c r="C3" s="38"/>
    </row>
    <row r="4" spans="1:4" s="2" customFormat="1" ht="17.399999999999999">
      <c r="A4" s="4488" t="s">
        <v>2435</v>
      </c>
      <c r="B4" s="4204"/>
      <c r="C4" s="4204"/>
    </row>
    <row r="5" spans="1:4" s="2" customFormat="1">
      <c r="A5" s="4505" t="str">
        <f>'Phụ lục 36-CK-NSNN'!A5:E5</f>
        <v>(DỰ TOÁN TRÌNH HỘI ĐỒNG NHÂN DÂN TỈNH)</v>
      </c>
      <c r="B5" s="4495"/>
      <c r="C5" s="4495"/>
    </row>
    <row r="6" spans="1:4" s="2" customFormat="1" ht="17.399999999999999">
      <c r="A6" s="70"/>
      <c r="B6" s="210"/>
      <c r="C6" s="210"/>
    </row>
    <row r="7" spans="1:4">
      <c r="C7" s="39" t="s">
        <v>64</v>
      </c>
    </row>
    <row r="8" spans="1:4" s="2" customFormat="1" ht="15.9" customHeight="1">
      <c r="A8" s="4582" t="s">
        <v>1370</v>
      </c>
      <c r="B8" s="4493" t="s">
        <v>791</v>
      </c>
      <c r="C8" s="4373" t="s">
        <v>1700</v>
      </c>
    </row>
    <row r="9" spans="1:4" s="2" customFormat="1" ht="17.399999999999999">
      <c r="A9" s="4583"/>
      <c r="B9" s="4493"/>
      <c r="C9" s="4559"/>
    </row>
    <row r="10" spans="1:4" s="70" customFormat="1" ht="17.399999999999999">
      <c r="A10" s="4583"/>
      <c r="B10" s="4493"/>
      <c r="C10" s="4374"/>
    </row>
    <row r="11" spans="1:4" s="1319" customFormat="1" ht="36" customHeight="1">
      <c r="A11" s="3973"/>
      <c r="B11" s="3974" t="s">
        <v>2272</v>
      </c>
      <c r="C11" s="3975">
        <f>'Phụ lục số 2'!X7</f>
        <v>18627408.915999997</v>
      </c>
      <c r="D11" s="3976"/>
    </row>
    <row r="12" spans="1:4" s="1319" customFormat="1" ht="36" customHeight="1">
      <c r="A12" s="3977" t="s">
        <v>7</v>
      </c>
      <c r="B12" s="3978" t="s">
        <v>1506</v>
      </c>
      <c r="C12" s="3979">
        <f>'Phụ lục số 3.1'!K15+'Phụ lục số 3.1'!K16</f>
        <v>5083323.3480000002</v>
      </c>
    </row>
    <row r="13" spans="1:4" s="1319" customFormat="1" ht="36" customHeight="1">
      <c r="A13" s="3977" t="s">
        <v>22</v>
      </c>
      <c r="B13" s="159" t="s">
        <v>2302</v>
      </c>
      <c r="C13" s="3980">
        <f>SUM(C14,C21,C35,C36,C37,C38,C39,C40)</f>
        <v>6730029.568</v>
      </c>
    </row>
    <row r="14" spans="1:4" s="1319" customFormat="1" ht="36" customHeight="1">
      <c r="A14" s="133" t="s">
        <v>9</v>
      </c>
      <c r="B14" s="2224" t="s">
        <v>93</v>
      </c>
      <c r="C14" s="3981">
        <f>SUM(C16:C20)</f>
        <v>3199186</v>
      </c>
    </row>
    <row r="15" spans="1:4" s="2351" customFormat="1" ht="36" customHeight="1">
      <c r="A15" s="136"/>
      <c r="B15" s="2213" t="s">
        <v>2299</v>
      </c>
      <c r="C15" s="3982"/>
    </row>
    <row r="16" spans="1:4" s="154" customFormat="1" ht="36" customHeight="1">
      <c r="A16" s="136">
        <v>1</v>
      </c>
      <c r="B16" s="2225" t="s">
        <v>1305</v>
      </c>
      <c r="C16" s="3982">
        <f>'Phụ lục số 2'!AA10</f>
        <v>562186</v>
      </c>
    </row>
    <row r="17" spans="1:3" s="154" customFormat="1" ht="36" customHeight="1">
      <c r="A17" s="136">
        <v>2</v>
      </c>
      <c r="B17" s="2225" t="s">
        <v>391</v>
      </c>
      <c r="C17" s="3982">
        <f>'Phụ lục số 2'!AA11</f>
        <v>627000</v>
      </c>
    </row>
    <row r="18" spans="1:3" s="154" customFormat="1" ht="36" customHeight="1">
      <c r="A18" s="136">
        <v>3</v>
      </c>
      <c r="B18" s="2225" t="s">
        <v>1378</v>
      </c>
      <c r="C18" s="3982">
        <f>'Phụ lục số 2'!AA12</f>
        <v>1950000</v>
      </c>
    </row>
    <row r="19" spans="1:3" s="154" customFormat="1" ht="36" customHeight="1">
      <c r="A19" s="136">
        <v>4</v>
      </c>
      <c r="B19" s="12" t="s">
        <v>1792</v>
      </c>
      <c r="C19" s="3982">
        <f>'Phụ lục số 2'!AA13</f>
        <v>0</v>
      </c>
    </row>
    <row r="20" spans="1:3" s="154" customFormat="1" ht="36" customHeight="1">
      <c r="A20" s="136">
        <v>5</v>
      </c>
      <c r="B20" s="12" t="str">
        <f>'Phụ lục số 2'!B14</f>
        <v>Chi đầu tư phát triển khác (Ủy thác qua NH Chính sách xã hội chi nhánh tỉnh Đồng Tháp)</v>
      </c>
      <c r="C20" s="3982">
        <f>'Phụ lục số 2'!AA14</f>
        <v>60000</v>
      </c>
    </row>
    <row r="21" spans="1:3" s="1319" customFormat="1" ht="36" customHeight="1">
      <c r="A21" s="133" t="s">
        <v>20</v>
      </c>
      <c r="B21" s="2224" t="s">
        <v>58</v>
      </c>
      <c r="C21" s="3981">
        <f>'Phụ lục số 2'!AA15</f>
        <v>3294440</v>
      </c>
    </row>
    <row r="22" spans="1:3" s="1319" customFormat="1" ht="36" customHeight="1">
      <c r="A22" s="133"/>
      <c r="B22" s="2213" t="s">
        <v>718</v>
      </c>
      <c r="C22" s="3981"/>
    </row>
    <row r="23" spans="1:3" s="154" customFormat="1" ht="36" customHeight="1">
      <c r="A23" s="136">
        <v>1</v>
      </c>
      <c r="B23" s="2225" t="s">
        <v>1415</v>
      </c>
      <c r="C23" s="3982">
        <f>'Phụ lục số 2'!AA20</f>
        <v>956676</v>
      </c>
    </row>
    <row r="24" spans="1:3" s="154" customFormat="1" ht="36" customHeight="1">
      <c r="A24" s="136">
        <v>2</v>
      </c>
      <c r="B24" s="2225" t="s">
        <v>1038</v>
      </c>
      <c r="C24" s="3982">
        <f>'Phụ lục số 2'!AA19</f>
        <v>31218</v>
      </c>
    </row>
    <row r="25" spans="1:3" s="154" customFormat="1" ht="36" customHeight="1">
      <c r="A25" s="136">
        <v>3</v>
      </c>
      <c r="B25" s="2225" t="s">
        <v>2044</v>
      </c>
      <c r="C25" s="3982">
        <f>'Phụ lục số 2'!AA17</f>
        <v>67965</v>
      </c>
    </row>
    <row r="26" spans="1:3" s="154" customFormat="1" ht="36" customHeight="1">
      <c r="A26" s="136">
        <v>4</v>
      </c>
      <c r="B26" s="11" t="s">
        <v>63</v>
      </c>
      <c r="C26" s="3982">
        <f>'Phụ lục số 2'!AA16</f>
        <v>545710</v>
      </c>
    </row>
    <row r="27" spans="1:3" s="154" customFormat="1" ht="36" customHeight="1">
      <c r="A27" s="136">
        <v>5</v>
      </c>
      <c r="B27" s="11" t="s">
        <v>39</v>
      </c>
      <c r="C27" s="3982">
        <f>'Phụ lục số 2'!AA21</f>
        <v>828538</v>
      </c>
    </row>
    <row r="28" spans="1:3" s="154" customFormat="1" ht="36" customHeight="1">
      <c r="A28" s="136">
        <v>6</v>
      </c>
      <c r="B28" s="11" t="s">
        <v>41</v>
      </c>
      <c r="C28" s="3982">
        <f>'Phụ lục số 2'!AA22</f>
        <v>47888</v>
      </c>
    </row>
    <row r="29" spans="1:3" s="154" customFormat="1" ht="36" customHeight="1">
      <c r="A29" s="136">
        <v>7</v>
      </c>
      <c r="B29" s="11" t="s">
        <v>43</v>
      </c>
      <c r="C29" s="3982">
        <f>'Phụ lục số 2'!AA23</f>
        <v>18073</v>
      </c>
    </row>
    <row r="30" spans="1:3" s="154" customFormat="1" ht="36" customHeight="1">
      <c r="A30" s="136">
        <v>8</v>
      </c>
      <c r="B30" s="11" t="s">
        <v>45</v>
      </c>
      <c r="C30" s="3982">
        <f>'Phụ lục số 2'!AA24</f>
        <v>37202</v>
      </c>
    </row>
    <row r="31" spans="1:3" s="154" customFormat="1" ht="36" customHeight="1">
      <c r="A31" s="136">
        <v>9</v>
      </c>
      <c r="B31" s="11" t="s">
        <v>46</v>
      </c>
      <c r="C31" s="3982">
        <f>'Phụ lục số 2'!AA25</f>
        <v>77385</v>
      </c>
    </row>
    <row r="32" spans="1:3" s="154" customFormat="1" ht="36" customHeight="1">
      <c r="A32" s="136">
        <v>10</v>
      </c>
      <c r="B32" s="11" t="s">
        <v>47</v>
      </c>
      <c r="C32" s="3982">
        <f>'Phụ lục số 2'!AA26</f>
        <v>515458</v>
      </c>
    </row>
    <row r="33" spans="1:3" s="154" customFormat="1" ht="36" customHeight="1">
      <c r="A33" s="136">
        <v>11</v>
      </c>
      <c r="B33" s="11" t="s">
        <v>2045</v>
      </c>
      <c r="C33" s="3982">
        <f>'Phụ lục số 2'!AA27</f>
        <v>148327</v>
      </c>
    </row>
    <row r="34" spans="1:3" s="154" customFormat="1" ht="36" customHeight="1">
      <c r="A34" s="136">
        <v>12</v>
      </c>
      <c r="B34" s="11" t="s">
        <v>90</v>
      </c>
      <c r="C34" s="3982">
        <f>'Phụ lục số 2'!AA28</f>
        <v>20000</v>
      </c>
    </row>
    <row r="35" spans="1:3" s="1319" customFormat="1" ht="36" customHeight="1">
      <c r="A35" s="133" t="s">
        <v>49</v>
      </c>
      <c r="B35" s="134" t="s">
        <v>1274</v>
      </c>
      <c r="C35" s="3981">
        <f>'Phụ lục số 2'!AA29</f>
        <v>2000</v>
      </c>
    </row>
    <row r="36" spans="1:3" s="1319" customFormat="1" ht="36" customHeight="1">
      <c r="A36" s="133" t="s">
        <v>50</v>
      </c>
      <c r="B36" s="2224" t="s">
        <v>87</v>
      </c>
      <c r="C36" s="3981">
        <f>'Phụ lục số 2'!AA30</f>
        <v>152264.36799999999</v>
      </c>
    </row>
    <row r="37" spans="1:3" s="1319" customFormat="1" ht="36" customHeight="1">
      <c r="A37" s="1883" t="s">
        <v>72</v>
      </c>
      <c r="B37" s="208" t="s">
        <v>146</v>
      </c>
      <c r="C37" s="3981">
        <f>'Phụ lục số 2'!AA31</f>
        <v>0</v>
      </c>
    </row>
    <row r="38" spans="1:3" s="1319" customFormat="1" ht="36" customHeight="1">
      <c r="A38" s="1883" t="s">
        <v>100</v>
      </c>
      <c r="B38" s="208" t="s">
        <v>228</v>
      </c>
      <c r="C38" s="3981">
        <f>'Phụ lục số 2'!AA32</f>
        <v>79139.200000000012</v>
      </c>
    </row>
    <row r="39" spans="1:3" s="1319" customFormat="1" ht="36" customHeight="1">
      <c r="A39" s="1883" t="s">
        <v>151</v>
      </c>
      <c r="B39" s="208" t="s">
        <v>231</v>
      </c>
      <c r="C39" s="3981">
        <f>'Phụ lục số 2'!AA33</f>
        <v>0</v>
      </c>
    </row>
    <row r="40" spans="1:3" s="1319" customFormat="1" ht="36" customHeight="1">
      <c r="A40" s="1883" t="s">
        <v>229</v>
      </c>
      <c r="B40" s="208" t="s">
        <v>126</v>
      </c>
      <c r="C40" s="3981">
        <f>'Phụ lục số 2'!AA34</f>
        <v>3000</v>
      </c>
    </row>
    <row r="41" spans="1:3" s="1319" customFormat="1" ht="36" customHeight="1">
      <c r="A41" s="3983" t="s">
        <v>26</v>
      </c>
      <c r="B41" s="2380" t="s">
        <v>2303</v>
      </c>
      <c r="C41" s="3981">
        <f>'Phụ lục số 2'!AA35</f>
        <v>1988976</v>
      </c>
    </row>
    <row r="42" spans="1:3" s="2351" customFormat="1" ht="36" customHeight="1">
      <c r="A42" s="3984">
        <v>1</v>
      </c>
      <c r="B42" s="2374" t="s">
        <v>1306</v>
      </c>
      <c r="C42" s="3985">
        <f>'Phụ lục số 2'!AA36</f>
        <v>1814491</v>
      </c>
    </row>
    <row r="43" spans="1:3" s="2351" customFormat="1" ht="36" customHeight="1">
      <c r="A43" s="3984">
        <v>2</v>
      </c>
      <c r="B43" s="2374" t="s">
        <v>92</v>
      </c>
      <c r="C43" s="3985">
        <f>'Phụ lục số 2'!AA37</f>
        <v>174485</v>
      </c>
    </row>
    <row r="44" spans="1:3" s="154" customFormat="1" ht="36" customHeight="1">
      <c r="A44" s="3986" t="s">
        <v>130</v>
      </c>
      <c r="B44" s="3987" t="s">
        <v>2304</v>
      </c>
      <c r="C44" s="3988">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81" t="s">
        <v>1368</v>
      </c>
      <c r="C1" s="4581"/>
      <c r="D1" s="4581"/>
    </row>
    <row r="2" spans="1:5" s="2" customFormat="1" ht="17.399999999999999" hidden="1">
      <c r="B2" s="4581" t="s">
        <v>1369</v>
      </c>
      <c r="C2" s="4581"/>
      <c r="D2" s="4581"/>
    </row>
    <row r="3" spans="1:5" s="2" customFormat="1" ht="17.399999999999999" hidden="1">
      <c r="B3" s="38"/>
      <c r="C3" s="4312"/>
      <c r="D3" s="4312"/>
      <c r="E3" s="4312"/>
    </row>
    <row r="4" spans="1:5" s="2" customFormat="1" ht="17.399999999999999">
      <c r="A4" s="4329" t="s">
        <v>2355</v>
      </c>
      <c r="B4" s="4312"/>
      <c r="C4" s="4312"/>
      <c r="D4" s="4312"/>
      <c r="E4" s="4312"/>
    </row>
    <row r="5" spans="1:5" s="2" customFormat="1">
      <c r="A5" s="4513" t="str">
        <f>'Biểu số 35-CK-NSNN'!A5:J5</f>
        <v>(DỰ TOÁN TRÌNH HỘI ĐỒNG NHÂN DÂN TỈNH)</v>
      </c>
      <c r="B5" s="4584"/>
      <c r="C5" s="4584"/>
      <c r="D5" s="4584"/>
      <c r="E5" s="4584"/>
    </row>
    <row r="6" spans="1:5" s="2" customFormat="1" ht="17.399999999999999">
      <c r="A6" s="2206"/>
      <c r="B6" s="38"/>
      <c r="C6" s="38"/>
      <c r="D6" s="38"/>
      <c r="E6" s="38"/>
    </row>
    <row r="7" spans="1:5">
      <c r="E7" s="39" t="s">
        <v>64</v>
      </c>
    </row>
    <row r="8" spans="1:5" s="2" customFormat="1" ht="17.399999999999999">
      <c r="A8" s="4582" t="s">
        <v>1370</v>
      </c>
      <c r="B8" s="4493" t="s">
        <v>791</v>
      </c>
      <c r="C8" s="4375" t="s">
        <v>1700</v>
      </c>
      <c r="D8" s="4375"/>
      <c r="E8" s="4375"/>
    </row>
    <row r="9" spans="1:5" s="2" customFormat="1" ht="17.399999999999999">
      <c r="A9" s="4583"/>
      <c r="B9" s="4493"/>
      <c r="C9" s="4493" t="s">
        <v>4</v>
      </c>
      <c r="D9" s="4375" t="s">
        <v>1409</v>
      </c>
      <c r="E9" s="4375"/>
    </row>
    <row r="10" spans="1:5" s="70" customFormat="1" ht="78.75" customHeight="1">
      <c r="A10" s="4583"/>
      <c r="B10" s="4493"/>
      <c r="C10" s="4493"/>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89">
        <v>3</v>
      </c>
      <c r="B24" s="2341" t="s">
        <v>2044</v>
      </c>
      <c r="C24" s="2158">
        <f>SUM(D24:E24)</f>
        <v>151965</v>
      </c>
      <c r="D24" s="2342">
        <f>'Phụ lục số 2'!AA17</f>
        <v>67965</v>
      </c>
      <c r="E24" s="2342">
        <f>'Phụ lục số 2'!AB17</f>
        <v>84000</v>
      </c>
    </row>
    <row r="25" spans="1:5" s="2249" customFormat="1" ht="20.100000000000001" hidden="1" customHeight="1">
      <c r="A25" s="3990">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90">
        <v>5</v>
      </c>
      <c r="B26" s="2342" t="s">
        <v>39</v>
      </c>
      <c r="C26" s="2158">
        <f t="shared" si="3"/>
        <v>828538</v>
      </c>
      <c r="D26" s="2342">
        <f>'Phụ lục số 2'!AA21</f>
        <v>828538</v>
      </c>
      <c r="E26" s="2342">
        <f>'Phụ lục số 2'!AB21</f>
        <v>0</v>
      </c>
    </row>
    <row r="27" spans="1:5" s="2249" customFormat="1" ht="20.100000000000001" hidden="1" customHeight="1">
      <c r="A27" s="3990">
        <v>6</v>
      </c>
      <c r="B27" s="2342" t="s">
        <v>41</v>
      </c>
      <c r="C27" s="2158">
        <f t="shared" si="3"/>
        <v>91888</v>
      </c>
      <c r="D27" s="2342">
        <f>'Phụ lục số 2'!AA22</f>
        <v>47888</v>
      </c>
      <c r="E27" s="2342">
        <f>'Phụ lục số 2'!AB22</f>
        <v>44000</v>
      </c>
    </row>
    <row r="28" spans="1:5" s="2249" customFormat="1" ht="20.100000000000001" hidden="1" customHeight="1">
      <c r="A28" s="3990">
        <v>7</v>
      </c>
      <c r="B28" s="2342" t="s">
        <v>43</v>
      </c>
      <c r="C28" s="2158">
        <f t="shared" si="3"/>
        <v>50073</v>
      </c>
      <c r="D28" s="2342">
        <f>'Phụ lục số 2'!AA23</f>
        <v>18073</v>
      </c>
      <c r="E28" s="2342">
        <f>'Phụ lục số 2'!AB23</f>
        <v>32000</v>
      </c>
    </row>
    <row r="29" spans="1:5" s="2249" customFormat="1" ht="20.100000000000001" hidden="1" customHeight="1">
      <c r="A29" s="3990">
        <v>8</v>
      </c>
      <c r="B29" s="2342" t="s">
        <v>45</v>
      </c>
      <c r="C29" s="2158">
        <f t="shared" si="3"/>
        <v>53202</v>
      </c>
      <c r="D29" s="2342">
        <f>'Phụ lục số 2'!AA24</f>
        <v>37202</v>
      </c>
      <c r="E29" s="2342">
        <f>'Phụ lục số 2'!AB24</f>
        <v>16000</v>
      </c>
    </row>
    <row r="30" spans="1:5" s="2249" customFormat="1" ht="20.100000000000001" hidden="1" customHeight="1">
      <c r="A30" s="3990">
        <v>9</v>
      </c>
      <c r="B30" s="2342" t="s">
        <v>46</v>
      </c>
      <c r="C30" s="2158">
        <f t="shared" si="3"/>
        <v>601385</v>
      </c>
      <c r="D30" s="2342">
        <f>'Phụ lục số 2'!AA25</f>
        <v>77385</v>
      </c>
      <c r="E30" s="2342">
        <f>'Phụ lục số 2'!AB25</f>
        <v>524000</v>
      </c>
    </row>
    <row r="31" spans="1:5" s="2249" customFormat="1" ht="20.100000000000001" hidden="1" customHeight="1">
      <c r="A31" s="3990">
        <v>10</v>
      </c>
      <c r="B31" s="2342" t="s">
        <v>47</v>
      </c>
      <c r="C31" s="2158">
        <f t="shared" si="3"/>
        <v>1570458</v>
      </c>
      <c r="D31" s="2342">
        <f>'Phụ lục số 2'!AA26</f>
        <v>515458</v>
      </c>
      <c r="E31" s="2342">
        <f>'Phụ lục số 2'!AB26</f>
        <v>1055000</v>
      </c>
    </row>
    <row r="32" spans="1:5" s="2249" customFormat="1" ht="20.100000000000001" hidden="1" customHeight="1">
      <c r="A32" s="3990">
        <v>11</v>
      </c>
      <c r="B32" s="2342" t="s">
        <v>2045</v>
      </c>
      <c r="C32" s="2158">
        <f t="shared" si="3"/>
        <v>367327</v>
      </c>
      <c r="D32" s="2342">
        <f>'Phụ lục số 2'!AA27</f>
        <v>148327</v>
      </c>
      <c r="E32" s="2342">
        <f>'Phụ lục số 2'!AB27</f>
        <v>219000</v>
      </c>
    </row>
    <row r="33" spans="1:5" s="2249" customFormat="1" ht="20.100000000000001" hidden="1" customHeight="1">
      <c r="A33" s="3990">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91" t="s">
        <v>2543</v>
      </c>
      <c r="D45" s="191">
        <f>'Phụ lục số 5'!E36</f>
        <v>5083323.3480000002</v>
      </c>
      <c r="E45" s="1319" t="s">
        <v>1417</v>
      </c>
    </row>
    <row r="46" spans="1:5" s="154" customFormat="1">
      <c r="B46" s="3991" t="s">
        <v>299</v>
      </c>
      <c r="D46" s="191"/>
      <c r="E46" s="1319"/>
    </row>
    <row r="47" spans="1:5" s="154" customFormat="1">
      <c r="B47" s="3992" t="s">
        <v>2356</v>
      </c>
      <c r="D47" s="166">
        <f>'Phụ lục số 5'!E37</f>
        <v>4430923</v>
      </c>
      <c r="E47" s="154" t="s">
        <v>1417</v>
      </c>
    </row>
    <row r="48" spans="1:5" s="154" customFormat="1" ht="54">
      <c r="B48" s="3992" t="s">
        <v>2619</v>
      </c>
      <c r="D48" s="166">
        <f>'Phụ lục số 5'!E38</f>
        <v>652400.348</v>
      </c>
      <c r="E48" s="154" t="s">
        <v>1417</v>
      </c>
    </row>
    <row r="49" spans="2:5" s="154" customFormat="1" ht="36">
      <c r="B49" s="3991"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85" t="s">
        <v>2353</v>
      </c>
      <c r="B4" s="4585"/>
      <c r="C4" s="4585"/>
      <c r="D4" s="4585"/>
      <c r="E4" s="4585"/>
      <c r="F4" s="4585"/>
      <c r="G4" s="4585"/>
      <c r="H4" s="4585"/>
      <c r="I4" s="4585"/>
      <c r="J4" s="4585"/>
    </row>
    <row r="5" spans="1:10" s="1219" customFormat="1">
      <c r="A5" s="4586" t="str">
        <f>'Biểu số 34-CK-NSNN'!A5:G5</f>
        <v>(DỰ TOÁN TRÌNH HỘI ĐỒNG NHÂN DÂN TỈNH)</v>
      </c>
      <c r="B5" s="4586"/>
      <c r="C5" s="4586"/>
      <c r="D5" s="4586"/>
      <c r="E5" s="4586"/>
      <c r="F5" s="4586"/>
      <c r="G5" s="4586"/>
      <c r="H5" s="4586"/>
      <c r="I5" s="4586"/>
      <c r="J5" s="4586"/>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90" t="s">
        <v>1370</v>
      </c>
      <c r="B8" s="4587" t="s">
        <v>52</v>
      </c>
      <c r="C8" s="4347" t="s">
        <v>449</v>
      </c>
      <c r="D8" s="4347"/>
      <c r="E8" s="4347" t="s">
        <v>1699</v>
      </c>
      <c r="F8" s="4347"/>
      <c r="G8" s="4588" t="s">
        <v>1700</v>
      </c>
      <c r="H8" s="4588"/>
      <c r="I8" s="4588" t="s">
        <v>2268</v>
      </c>
      <c r="J8" s="4588"/>
    </row>
    <row r="9" spans="1:10" s="1223" customFormat="1">
      <c r="A9" s="4290"/>
      <c r="B9" s="4587"/>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5" customFormat="1">
      <c r="A13" s="3922" t="s">
        <v>137</v>
      </c>
      <c r="B13" s="509" t="s">
        <v>11</v>
      </c>
      <c r="C13" s="3923">
        <f>'Phụ lục số 1'!C12</f>
        <v>196000</v>
      </c>
      <c r="D13" s="3923">
        <f>'Phụ lục số 1'!E12</f>
        <v>196000</v>
      </c>
      <c r="E13" s="3923">
        <f>'Phụ lục số 1'!T12</f>
        <v>154000</v>
      </c>
      <c r="F13" s="3923">
        <f>'Phụ lục số 1'!T12</f>
        <v>154000</v>
      </c>
      <c r="G13" s="3923">
        <f>'Phụ lục số 1'!AE12</f>
        <v>170000</v>
      </c>
      <c r="H13" s="3923">
        <f>'Phụ lục số 1'!AH12</f>
        <v>170000</v>
      </c>
      <c r="I13" s="3924">
        <f t="shared" si="2"/>
        <v>1.1038961038961039</v>
      </c>
      <c r="J13" s="3924">
        <f t="shared" si="2"/>
        <v>1.1038961038961039</v>
      </c>
    </row>
    <row r="14" spans="1:10" s="3925" customFormat="1">
      <c r="A14" s="3922" t="s">
        <v>137</v>
      </c>
      <c r="B14" s="509" t="s">
        <v>12</v>
      </c>
      <c r="C14" s="3923">
        <f>'Phụ lục số 1'!C13</f>
        <v>12000</v>
      </c>
      <c r="D14" s="3923">
        <f>'Phụ lục số 1'!E13</f>
        <v>12000</v>
      </c>
      <c r="E14" s="3923">
        <f>'Phụ lục số 1'!T13</f>
        <v>37000</v>
      </c>
      <c r="F14" s="3923">
        <f>'Phụ lục số 1'!T13</f>
        <v>37000</v>
      </c>
      <c r="G14" s="3923">
        <f>'Phụ lục số 1'!AE13</f>
        <v>20000</v>
      </c>
      <c r="H14" s="3923">
        <f>'Phụ lục số 1'!AH13</f>
        <v>20000</v>
      </c>
      <c r="I14" s="3924">
        <f t="shared" si="2"/>
        <v>0.54054054054054057</v>
      </c>
      <c r="J14" s="3924">
        <f t="shared" si="2"/>
        <v>0.54054054054054057</v>
      </c>
    </row>
    <row r="15" spans="1:10" s="3925" customFormat="1">
      <c r="A15" s="3922" t="s">
        <v>137</v>
      </c>
      <c r="B15" s="509" t="s">
        <v>13</v>
      </c>
      <c r="C15" s="3923">
        <f>'Phụ lục số 1'!C14</f>
        <v>42000</v>
      </c>
      <c r="D15" s="3923">
        <f>'Phụ lục số 1'!E14</f>
        <v>42000</v>
      </c>
      <c r="E15" s="3923">
        <f>'Phụ lục số 1'!T14</f>
        <v>18990</v>
      </c>
      <c r="F15" s="3923">
        <f>'Phụ lục số 1'!T14</f>
        <v>18990</v>
      </c>
      <c r="G15" s="3923">
        <f>'Phụ lục số 1'!AE14</f>
        <v>40000</v>
      </c>
      <c r="H15" s="3923">
        <f>'Phụ lục số 1'!AH14</f>
        <v>40000</v>
      </c>
      <c r="I15" s="3924">
        <f t="shared" si="2"/>
        <v>2.10637177461822</v>
      </c>
      <c r="J15" s="3924">
        <f t="shared" si="2"/>
        <v>2.10637177461822</v>
      </c>
    </row>
    <row r="16" spans="1:10" s="3925" customFormat="1">
      <c r="A16" s="3922" t="s">
        <v>137</v>
      </c>
      <c r="B16" s="509" t="s">
        <v>14</v>
      </c>
      <c r="C16" s="3923">
        <f>'Phụ lục số 1'!C15</f>
        <v>0</v>
      </c>
      <c r="D16" s="3923">
        <f>'Phụ lục số 1'!E15</f>
        <v>0</v>
      </c>
      <c r="E16" s="3923">
        <f>'Phụ lục số 1'!T15</f>
        <v>10</v>
      </c>
      <c r="F16" s="3923">
        <f>'Phụ lục số 1'!T15</f>
        <v>10</v>
      </c>
      <c r="G16" s="3923">
        <f>'Phụ lục số 1'!AE15</f>
        <v>0</v>
      </c>
      <c r="H16" s="3923">
        <f>'Phụ lục số 1'!AH15</f>
        <v>0</v>
      </c>
      <c r="I16" s="3924"/>
      <c r="J16" s="3924"/>
    </row>
    <row r="17" spans="1:10" s="3925" customFormat="1">
      <c r="A17" s="3922" t="s">
        <v>137</v>
      </c>
      <c r="B17" s="509" t="s">
        <v>67</v>
      </c>
      <c r="C17" s="3923">
        <f>'Phụ lục số 1'!C16</f>
        <v>0</v>
      </c>
      <c r="D17" s="3923">
        <f>'Phụ lục số 1'!E16</f>
        <v>0</v>
      </c>
      <c r="E17" s="3923">
        <f>'Phụ lục số 1'!T16</f>
        <v>0</v>
      </c>
      <c r="F17" s="3923">
        <f>'Phụ lục số 1'!T16</f>
        <v>0</v>
      </c>
      <c r="G17" s="3923">
        <f>'Phụ lục số 1'!AE16</f>
        <v>0</v>
      </c>
      <c r="H17" s="3923">
        <f>'Phụ lục số 1'!AH16</f>
        <v>0</v>
      </c>
      <c r="I17" s="3924"/>
      <c r="J17" s="3924"/>
    </row>
    <row r="18" spans="1:10" s="3916" customFormat="1">
      <c r="A18" s="3913">
        <v>2</v>
      </c>
      <c r="B18" s="3926" t="s">
        <v>2040</v>
      </c>
      <c r="C18" s="3927">
        <f>'Phụ lục số 1'!C17</f>
        <v>350000</v>
      </c>
      <c r="D18" s="3927">
        <f>'Phụ lục số 1'!E17</f>
        <v>350000</v>
      </c>
      <c r="E18" s="3927">
        <f>'Phụ lục số 1'!T17</f>
        <v>270000</v>
      </c>
      <c r="F18" s="3927">
        <f>'Phụ lục số 1'!W17</f>
        <v>270000</v>
      </c>
      <c r="G18" s="3927">
        <f>'Phụ lục số 1'!AE17</f>
        <v>300000</v>
      </c>
      <c r="H18" s="3927">
        <f>'Phụ lục số 1'!AH17</f>
        <v>300000</v>
      </c>
      <c r="I18" s="3928">
        <f t="shared" si="2"/>
        <v>1.1111111111111112</v>
      </c>
      <c r="J18" s="3928">
        <f t="shared" si="2"/>
        <v>1.1111111111111112</v>
      </c>
    </row>
    <row r="19" spans="1:10" s="3925" customFormat="1">
      <c r="A19" s="3922" t="s">
        <v>137</v>
      </c>
      <c r="B19" s="509" t="s">
        <v>11</v>
      </c>
      <c r="C19" s="3923">
        <f>'Phụ lục số 1'!C18</f>
        <v>183000</v>
      </c>
      <c r="D19" s="3923">
        <f>'Phụ lục số 1'!E18</f>
        <v>183000</v>
      </c>
      <c r="E19" s="3923">
        <f>'Phụ lục số 1'!T18</f>
        <v>100000</v>
      </c>
      <c r="F19" s="3923">
        <f>'Phụ lục số 1'!W18</f>
        <v>100000</v>
      </c>
      <c r="G19" s="3923">
        <f>'Phụ lục số 1'!AE18</f>
        <v>110000</v>
      </c>
      <c r="H19" s="3923">
        <f>'Phụ lục số 1'!AH18</f>
        <v>110000</v>
      </c>
      <c r="I19" s="3924">
        <f t="shared" si="2"/>
        <v>1.1000000000000001</v>
      </c>
      <c r="J19" s="3924">
        <f t="shared" si="2"/>
        <v>1.1000000000000001</v>
      </c>
    </row>
    <row r="20" spans="1:10" s="3925" customFormat="1">
      <c r="A20" s="3922" t="s">
        <v>137</v>
      </c>
      <c r="B20" s="509" t="s">
        <v>12</v>
      </c>
      <c r="C20" s="3923">
        <f>'Phụ lục số 1'!C19</f>
        <v>65000</v>
      </c>
      <c r="D20" s="3923">
        <f>'Phụ lục số 1'!E19</f>
        <v>65000</v>
      </c>
      <c r="E20" s="3923">
        <f>'Phụ lục số 1'!T19</f>
        <v>100000</v>
      </c>
      <c r="F20" s="3923">
        <f>'Phụ lục số 1'!W19</f>
        <v>100000</v>
      </c>
      <c r="G20" s="3923">
        <f>'Phụ lục số 1'!AE19</f>
        <v>105970</v>
      </c>
      <c r="H20" s="3923">
        <f>'Phụ lục số 1'!AH19</f>
        <v>105970</v>
      </c>
      <c r="I20" s="3924">
        <f t="shared" si="2"/>
        <v>1.0597000000000001</v>
      </c>
      <c r="J20" s="3924">
        <f t="shared" si="2"/>
        <v>1.0597000000000001</v>
      </c>
    </row>
    <row r="21" spans="1:10" s="3925" customFormat="1">
      <c r="A21" s="3922" t="s">
        <v>137</v>
      </c>
      <c r="B21" s="509" t="s">
        <v>13</v>
      </c>
      <c r="C21" s="3923">
        <f>'Phụ lục số 1'!C20</f>
        <v>0</v>
      </c>
      <c r="D21" s="3923">
        <f>'Phụ lục số 1'!E20</f>
        <v>0</v>
      </c>
      <c r="E21" s="3923">
        <f>'Phụ lục số 1'!T20</f>
        <v>0</v>
      </c>
      <c r="F21" s="3923">
        <f>'Phụ lục số 1'!W20</f>
        <v>0</v>
      </c>
      <c r="G21" s="3923">
        <f>'Phụ lục số 1'!AE20</f>
        <v>0</v>
      </c>
      <c r="H21" s="3923">
        <f>'Phụ lục số 1'!AH20</f>
        <v>0</v>
      </c>
      <c r="I21" s="3924"/>
      <c r="J21" s="3924"/>
    </row>
    <row r="22" spans="1:10" s="3925" customFormat="1">
      <c r="A22" s="3922" t="s">
        <v>137</v>
      </c>
      <c r="B22" s="509" t="s">
        <v>14</v>
      </c>
      <c r="C22" s="3923">
        <f>'Phụ lục số 1'!C21</f>
        <v>102000</v>
      </c>
      <c r="D22" s="3923">
        <f>'Phụ lục số 1'!E21</f>
        <v>102000</v>
      </c>
      <c r="E22" s="3923">
        <f>'Phụ lục số 1'!T21</f>
        <v>70000</v>
      </c>
      <c r="F22" s="3923">
        <f>'Phụ lục số 1'!W21</f>
        <v>70000</v>
      </c>
      <c r="G22" s="3923">
        <f>'Phụ lục số 1'!AE21</f>
        <v>84030</v>
      </c>
      <c r="H22" s="3923">
        <f>'Phụ lục số 1'!AH21</f>
        <v>84030</v>
      </c>
      <c r="I22" s="3924">
        <f t="shared" si="2"/>
        <v>1.2004285714285714</v>
      </c>
      <c r="J22" s="3924">
        <f t="shared" si="2"/>
        <v>1.2004285714285714</v>
      </c>
    </row>
    <row r="23" spans="1:10" s="3925" customFormat="1">
      <c r="A23" s="3922" t="s">
        <v>137</v>
      </c>
      <c r="B23" s="509" t="s">
        <v>67</v>
      </c>
      <c r="C23" s="3923">
        <f>'Phụ lục số 1'!C22</f>
        <v>0</v>
      </c>
      <c r="D23" s="3923">
        <f>'Phụ lục số 1'!E22</f>
        <v>0</v>
      </c>
      <c r="E23" s="3923">
        <f>'Phụ lục số 1'!T22</f>
        <v>0</v>
      </c>
      <c r="F23" s="3923">
        <f>'Phụ lục số 1'!W22</f>
        <v>0</v>
      </c>
      <c r="G23" s="3923">
        <f>'Phụ lục số 1'!AE22</f>
        <v>0</v>
      </c>
      <c r="H23" s="3923">
        <f>'Phụ lục số 1'!AH22</f>
        <v>0</v>
      </c>
      <c r="I23" s="3924"/>
      <c r="J23" s="3924"/>
    </row>
    <row r="24" spans="1:10" s="3916" customFormat="1">
      <c r="A24" s="3913">
        <v>3</v>
      </c>
      <c r="B24" s="3926" t="s">
        <v>2041</v>
      </c>
      <c r="C24" s="3927">
        <f>'Phụ lục số 1'!C23</f>
        <v>70000</v>
      </c>
      <c r="D24" s="3927">
        <f>'Phụ lục số 1'!E23</f>
        <v>70000</v>
      </c>
      <c r="E24" s="3927">
        <f>'Phụ lục số 1'!T23</f>
        <v>70000</v>
      </c>
      <c r="F24" s="3927">
        <f>'Phụ lục số 1'!W23</f>
        <v>70000</v>
      </c>
      <c r="G24" s="3927">
        <f>'Phụ lục số 1'!AE23</f>
        <v>75000</v>
      </c>
      <c r="H24" s="3927">
        <f>'Phụ lục số 1'!AH23</f>
        <v>75000</v>
      </c>
      <c r="I24" s="3928">
        <f t="shared" si="2"/>
        <v>1.0714285714285714</v>
      </c>
      <c r="J24" s="3928">
        <f t="shared" si="2"/>
        <v>1.0714285714285714</v>
      </c>
    </row>
    <row r="25" spans="1:10" s="3925" customFormat="1">
      <c r="A25" s="3922" t="s">
        <v>137</v>
      </c>
      <c r="B25" s="509" t="s">
        <v>11</v>
      </c>
      <c r="C25" s="3923">
        <f>'Phụ lục số 1'!C24</f>
        <v>18000</v>
      </c>
      <c r="D25" s="3923">
        <f>'Phụ lục số 1'!E24</f>
        <v>18000</v>
      </c>
      <c r="E25" s="3923">
        <f>'Phụ lục số 1'!T24</f>
        <v>15000</v>
      </c>
      <c r="F25" s="3923">
        <f>'Phụ lục số 1'!W24</f>
        <v>15000</v>
      </c>
      <c r="G25" s="3923">
        <f>'Phụ lục số 1'!AE24</f>
        <v>16000</v>
      </c>
      <c r="H25" s="3923">
        <f>'Phụ lục số 1'!AH24</f>
        <v>16000</v>
      </c>
      <c r="I25" s="3924">
        <f t="shared" si="2"/>
        <v>1.0666666666666667</v>
      </c>
      <c r="J25" s="3924">
        <f t="shared" si="2"/>
        <v>1.0666666666666667</v>
      </c>
    </row>
    <row r="26" spans="1:10" s="3925" customFormat="1">
      <c r="A26" s="3922" t="s">
        <v>137</v>
      </c>
      <c r="B26" s="509" t="s">
        <v>12</v>
      </c>
      <c r="C26" s="3923">
        <f>'Phụ lục số 1'!C25</f>
        <v>52000</v>
      </c>
      <c r="D26" s="3923">
        <f>'Phụ lục số 1'!E25</f>
        <v>52000</v>
      </c>
      <c r="E26" s="3923">
        <f>'Phụ lục số 1'!T25</f>
        <v>54990</v>
      </c>
      <c r="F26" s="3923">
        <f>'Phụ lục số 1'!W25</f>
        <v>54990</v>
      </c>
      <c r="G26" s="3923">
        <f>'Phụ lục số 1'!AE25</f>
        <v>59000</v>
      </c>
      <c r="H26" s="3923">
        <f>'Phụ lục số 1'!AH25</f>
        <v>59000</v>
      </c>
      <c r="I26" s="3924">
        <f t="shared" si="2"/>
        <v>1.0729223495180942</v>
      </c>
      <c r="J26" s="3924">
        <f t="shared" si="2"/>
        <v>1.0729223495180942</v>
      </c>
    </row>
    <row r="27" spans="1:10" s="3925" customFormat="1">
      <c r="A27" s="3922" t="s">
        <v>137</v>
      </c>
      <c r="B27" s="509" t="s">
        <v>14</v>
      </c>
      <c r="C27" s="3923">
        <f>'Phụ lục số 1'!C26</f>
        <v>0</v>
      </c>
      <c r="D27" s="3923">
        <f>'Phụ lục số 1'!E26</f>
        <v>0</v>
      </c>
      <c r="E27" s="3923">
        <f>'Phụ lục số 1'!T26</f>
        <v>0</v>
      </c>
      <c r="F27" s="3923">
        <f>'Phụ lục số 1'!W26</f>
        <v>0</v>
      </c>
      <c r="G27" s="3923">
        <f>'Phụ lục số 1'!AE26</f>
        <v>0</v>
      </c>
      <c r="H27" s="3923">
        <f>'Phụ lục số 1'!AH26</f>
        <v>0</v>
      </c>
      <c r="I27" s="3924"/>
      <c r="J27" s="3924"/>
    </row>
    <row r="28" spans="1:10" s="3925" customFormat="1">
      <c r="A28" s="3922" t="s">
        <v>137</v>
      </c>
      <c r="B28" s="509" t="s">
        <v>105</v>
      </c>
      <c r="C28" s="3923">
        <f>'Phụ lục số 1'!C27</f>
        <v>0</v>
      </c>
      <c r="D28" s="3923">
        <f>'Phụ lục số 1'!E27</f>
        <v>0</v>
      </c>
      <c r="E28" s="3923">
        <f>'Phụ lục số 1'!T27</f>
        <v>10</v>
      </c>
      <c r="F28" s="3923">
        <f>'Phụ lục số 1'!W27</f>
        <v>10</v>
      </c>
      <c r="G28" s="3923">
        <f>'Phụ lục số 1'!AE27</f>
        <v>0</v>
      </c>
      <c r="H28" s="3923">
        <f>'Phụ lục số 1'!AH27</f>
        <v>0</v>
      </c>
      <c r="I28" s="3924"/>
      <c r="J28" s="3924"/>
    </row>
    <row r="29" spans="1:10" s="3929" customFormat="1">
      <c r="A29" s="3913">
        <v>4</v>
      </c>
      <c r="B29" s="3926" t="s">
        <v>352</v>
      </c>
      <c r="C29" s="3927">
        <f>'Phụ lục số 1'!C28</f>
        <v>1265000</v>
      </c>
      <c r="D29" s="3927">
        <f>'Phụ lục số 1'!E28</f>
        <v>1265000</v>
      </c>
      <c r="E29" s="3927">
        <f>'Phụ lục số 1'!T28</f>
        <v>1600000.2999999998</v>
      </c>
      <c r="F29" s="3927">
        <f>'Phụ lục số 1'!W28</f>
        <v>1600000.2999999998</v>
      </c>
      <c r="G29" s="3927">
        <f>'Phụ lục số 1'!AE28</f>
        <v>1701000</v>
      </c>
      <c r="H29" s="3927">
        <f>'Phụ lục số 1'!AH28</f>
        <v>1701000</v>
      </c>
      <c r="I29" s="3928">
        <f t="shared" si="2"/>
        <v>1.0631248006641001</v>
      </c>
      <c r="J29" s="3928">
        <f t="shared" si="2"/>
        <v>1.0631248006641001</v>
      </c>
    </row>
    <row r="30" spans="1:10" s="3930" customFormat="1" ht="16.2">
      <c r="A30" s="3922" t="s">
        <v>137</v>
      </c>
      <c r="B30" s="509" t="s">
        <v>11</v>
      </c>
      <c r="C30" s="3923">
        <f>'Phụ lục số 1'!C29</f>
        <v>651170</v>
      </c>
      <c r="D30" s="3923">
        <f>'Phụ lục số 1'!E29</f>
        <v>651170</v>
      </c>
      <c r="E30" s="3923">
        <f>'Phụ lục số 1'!T29</f>
        <v>728899.9</v>
      </c>
      <c r="F30" s="3923">
        <f>'Phụ lục số 1'!W29</f>
        <v>728899.9</v>
      </c>
      <c r="G30" s="3923">
        <f>'Phụ lục số 1'!AE29</f>
        <v>724290</v>
      </c>
      <c r="H30" s="3923">
        <f>'Phụ lục số 1'!AH29</f>
        <v>724290</v>
      </c>
      <c r="I30" s="3924">
        <f t="shared" si="2"/>
        <v>0.99367553761497285</v>
      </c>
      <c r="J30" s="3924">
        <f t="shared" si="2"/>
        <v>0.99367553761497285</v>
      </c>
    </row>
    <row r="31" spans="1:10" s="3930" customFormat="1" ht="16.2">
      <c r="A31" s="3922" t="s">
        <v>137</v>
      </c>
      <c r="B31" s="509" t="s">
        <v>12</v>
      </c>
      <c r="C31" s="3923">
        <f>'Phụ lục số 1'!C30</f>
        <v>524980</v>
      </c>
      <c r="D31" s="3923">
        <f>'Phụ lục số 1'!E30</f>
        <v>524980</v>
      </c>
      <c r="E31" s="3923">
        <f>'Phụ lục số 1'!T30</f>
        <v>790000</v>
      </c>
      <c r="F31" s="3923">
        <f>'Phụ lục số 1'!W30</f>
        <v>790000</v>
      </c>
      <c r="G31" s="3923">
        <f>'Phụ lục số 1'!AE30</f>
        <v>905790</v>
      </c>
      <c r="H31" s="3923">
        <f>'Phụ lục số 1'!AH30</f>
        <v>905790</v>
      </c>
      <c r="I31" s="3924">
        <f t="shared" si="2"/>
        <v>1.1465696202531646</v>
      </c>
      <c r="J31" s="3924">
        <f t="shared" si="2"/>
        <v>1.1465696202531646</v>
      </c>
    </row>
    <row r="32" spans="1:10" s="3930" customFormat="1" ht="16.2">
      <c r="A32" s="3922" t="s">
        <v>137</v>
      </c>
      <c r="B32" s="509" t="s">
        <v>13</v>
      </c>
      <c r="C32" s="3923">
        <f>'Phụ lục số 1'!C31</f>
        <v>85120</v>
      </c>
      <c r="D32" s="3923">
        <f>'Phụ lục số 1'!E31</f>
        <v>85120</v>
      </c>
      <c r="E32" s="3923">
        <f>'Phụ lục số 1'!T31</f>
        <v>76000.2</v>
      </c>
      <c r="F32" s="3923">
        <f>'Phụ lục số 1'!W31</f>
        <v>76000.2</v>
      </c>
      <c r="G32" s="3923">
        <f>'Phụ lục số 1'!AE31</f>
        <v>63450</v>
      </c>
      <c r="H32" s="3923">
        <f>'Phụ lục số 1'!AH31</f>
        <v>63450</v>
      </c>
      <c r="I32" s="3924">
        <f t="shared" si="2"/>
        <v>0.83486622403625255</v>
      </c>
      <c r="J32" s="3924">
        <f t="shared" si="2"/>
        <v>0.83486622403625255</v>
      </c>
    </row>
    <row r="33" spans="1:10" s="3930" customFormat="1" ht="16.2">
      <c r="A33" s="3922" t="s">
        <v>137</v>
      </c>
      <c r="B33" s="509" t="s">
        <v>14</v>
      </c>
      <c r="C33" s="3923">
        <f>'Phụ lục số 1'!C32</f>
        <v>3730</v>
      </c>
      <c r="D33" s="3923">
        <f>'Phụ lục số 1'!E32</f>
        <v>3730</v>
      </c>
      <c r="E33" s="3923">
        <f>'Phụ lục số 1'!T32</f>
        <v>4950.2</v>
      </c>
      <c r="F33" s="3923">
        <f>'Phụ lục số 1'!W32</f>
        <v>4950.2</v>
      </c>
      <c r="G33" s="3923">
        <f>'Phụ lục số 1'!AE32</f>
        <v>5970</v>
      </c>
      <c r="H33" s="3923">
        <f>'Phụ lục số 1'!AH32</f>
        <v>5970</v>
      </c>
      <c r="I33" s="3924">
        <f t="shared" si="2"/>
        <v>1.2060118783079472</v>
      </c>
      <c r="J33" s="3924">
        <f t="shared" si="2"/>
        <v>1.2060118783079472</v>
      </c>
    </row>
    <row r="34" spans="1:10" s="3930" customFormat="1" ht="16.2">
      <c r="A34" s="3922" t="s">
        <v>137</v>
      </c>
      <c r="B34" s="509" t="s">
        <v>15</v>
      </c>
      <c r="C34" s="3923">
        <f>'Phụ lục số 1'!C33</f>
        <v>0</v>
      </c>
      <c r="D34" s="3923">
        <f>'Phụ lục số 1'!E33</f>
        <v>0</v>
      </c>
      <c r="E34" s="3923">
        <f>'Phụ lục số 1'!T33</f>
        <v>150</v>
      </c>
      <c r="F34" s="3923">
        <f>'Phụ lục số 1'!W33</f>
        <v>150</v>
      </c>
      <c r="G34" s="3923">
        <f>'Phụ lục số 1'!AE33</f>
        <v>1500</v>
      </c>
      <c r="H34" s="3923">
        <f>'Phụ lục số 1'!AH33</f>
        <v>1500</v>
      </c>
      <c r="I34" s="3924"/>
      <c r="J34" s="3924"/>
    </row>
    <row r="35" spans="1:10" s="3916" customFormat="1">
      <c r="A35" s="3913">
        <v>5</v>
      </c>
      <c r="B35" s="3926" t="s">
        <v>16</v>
      </c>
      <c r="C35" s="3927">
        <f>'Phụ lục số 1'!C34</f>
        <v>295000</v>
      </c>
      <c r="D35" s="3927">
        <f>'Phụ lục số 1'!E34</f>
        <v>295000</v>
      </c>
      <c r="E35" s="3927">
        <f>'Phụ lục số 1'!T34</f>
        <v>340000</v>
      </c>
      <c r="F35" s="3927">
        <f>'Phụ lục số 1'!W34</f>
        <v>340000</v>
      </c>
      <c r="G35" s="3927">
        <f>'Phụ lục số 1'!AE34</f>
        <v>350000</v>
      </c>
      <c r="H35" s="3927">
        <f>'Phụ lục số 1'!AH34</f>
        <v>350000</v>
      </c>
      <c r="I35" s="3928">
        <f t="shared" si="2"/>
        <v>1.0294117647058822</v>
      </c>
      <c r="J35" s="3928">
        <f t="shared" si="2"/>
        <v>1.0294117647058822</v>
      </c>
    </row>
    <row r="36" spans="1:10" s="3916" customFormat="1">
      <c r="A36" s="3913">
        <v>6</v>
      </c>
      <c r="B36" s="3926" t="s">
        <v>271</v>
      </c>
      <c r="C36" s="3927">
        <f>'Phụ lục số 1'!C36</f>
        <v>10000</v>
      </c>
      <c r="D36" s="3927">
        <f>'Phụ lục số 1'!E36</f>
        <v>10000</v>
      </c>
      <c r="E36" s="3927">
        <f>'Phụ lục số 1'!T36</f>
        <v>14660.1</v>
      </c>
      <c r="F36" s="3927">
        <f>'Phụ lục số 1'!W36</f>
        <v>14660.1</v>
      </c>
      <c r="G36" s="3927">
        <f>'Phụ lục số 1'!AE36</f>
        <v>15000</v>
      </c>
      <c r="H36" s="3927">
        <f>'Phụ lục số 1'!AH36</f>
        <v>15000</v>
      </c>
      <c r="I36" s="3928">
        <f t="shared" si="2"/>
        <v>1.0231853807272802</v>
      </c>
      <c r="J36" s="3928">
        <f t="shared" si="2"/>
        <v>1.0231853807272802</v>
      </c>
    </row>
    <row r="37" spans="1:10" s="3916" customFormat="1">
      <c r="A37" s="3913">
        <v>7</v>
      </c>
      <c r="B37" s="3926" t="s">
        <v>97</v>
      </c>
      <c r="C37" s="3927">
        <f>'Phụ lục số 1'!C37</f>
        <v>600000</v>
      </c>
      <c r="D37" s="3927">
        <f>'Phụ lục số 1'!E37</f>
        <v>600000</v>
      </c>
      <c r="E37" s="3927">
        <f>'Phụ lục số 1'!T37</f>
        <v>710000</v>
      </c>
      <c r="F37" s="3927">
        <f>'Phụ lục số 1'!W37</f>
        <v>710000</v>
      </c>
      <c r="G37" s="3927">
        <f>'Phụ lục số 1'!AE37</f>
        <v>730000</v>
      </c>
      <c r="H37" s="3927">
        <f>'Phụ lục số 1'!AH37</f>
        <v>730000</v>
      </c>
      <c r="I37" s="3928">
        <f t="shared" si="2"/>
        <v>1.028169014084507</v>
      </c>
      <c r="J37" s="3928">
        <f t="shared" si="2"/>
        <v>1.028169014084507</v>
      </c>
    </row>
    <row r="38" spans="1:10" s="3916" customFormat="1">
      <c r="A38" s="3913">
        <v>8</v>
      </c>
      <c r="B38" s="3926" t="s">
        <v>1288</v>
      </c>
      <c r="C38" s="3927">
        <f>'Phụ lục số 1'!C38</f>
        <v>1500000</v>
      </c>
      <c r="D38" s="3927">
        <f>'[1]Phụ lục số 1'!E38</f>
        <v>733000</v>
      </c>
      <c r="E38" s="3927">
        <f>'Phụ lục số 1'!T38</f>
        <v>980000</v>
      </c>
      <c r="F38" s="3927">
        <f>'Phụ lục số 1'!W38</f>
        <v>588000</v>
      </c>
      <c r="G38" s="3927">
        <f>'Phụ lục số 1'!AE38</f>
        <v>1065000</v>
      </c>
      <c r="H38" s="3927">
        <f>'Phụ lục số 1'!AH38</f>
        <v>639000</v>
      </c>
      <c r="I38" s="3928">
        <f t="shared" si="2"/>
        <v>1.0867346938775511</v>
      </c>
      <c r="J38" s="3928">
        <f t="shared" si="2"/>
        <v>1.0867346938775511</v>
      </c>
    </row>
    <row r="39" spans="1:10" s="3925" customFormat="1">
      <c r="A39" s="3922" t="s">
        <v>137</v>
      </c>
      <c r="B39" s="3931" t="s">
        <v>2289</v>
      </c>
      <c r="C39" s="3923">
        <f>'Phụ lục số 1'!E38</f>
        <v>900000</v>
      </c>
      <c r="D39" s="3923">
        <f>C39</f>
        <v>900000</v>
      </c>
      <c r="E39" s="3923">
        <f>'Phụ lục số 1'!W38</f>
        <v>588000</v>
      </c>
      <c r="F39" s="3923">
        <f>E39</f>
        <v>588000</v>
      </c>
      <c r="G39" s="3923">
        <f>'Phụ lục số 1'!AH38</f>
        <v>639000</v>
      </c>
      <c r="H39" s="3923">
        <f>G39</f>
        <v>639000</v>
      </c>
      <c r="I39" s="3924">
        <f t="shared" si="2"/>
        <v>1.0867346938775511</v>
      </c>
      <c r="J39" s="3924">
        <f t="shared" si="2"/>
        <v>1.0867346938775511</v>
      </c>
    </row>
    <row r="40" spans="1:10" s="3925" customFormat="1">
      <c r="A40" s="3922" t="s">
        <v>137</v>
      </c>
      <c r="B40" s="3931" t="s">
        <v>2290</v>
      </c>
      <c r="C40" s="3923">
        <f>C38-C39</f>
        <v>600000</v>
      </c>
      <c r="D40" s="3923">
        <v>0</v>
      </c>
      <c r="E40" s="3923">
        <f>E38-E39</f>
        <v>392000</v>
      </c>
      <c r="F40" s="3923">
        <v>0</v>
      </c>
      <c r="G40" s="3923">
        <f>G38-G39</f>
        <v>426000</v>
      </c>
      <c r="H40" s="3923">
        <v>0</v>
      </c>
      <c r="I40" s="3924">
        <f t="shared" si="2"/>
        <v>1.0867346938775511</v>
      </c>
      <c r="J40" s="3924"/>
    </row>
    <row r="41" spans="1:10" s="3916" customFormat="1">
      <c r="A41" s="3913">
        <v>9</v>
      </c>
      <c r="B41" s="3926" t="s">
        <v>17</v>
      </c>
      <c r="C41" s="3914">
        <f>'Phụ lục số 1'!C39</f>
        <v>160000</v>
      </c>
      <c r="D41" s="3914">
        <f>'Phụ lục số 1'!E39</f>
        <v>78000</v>
      </c>
      <c r="E41" s="3914">
        <f>'Phụ lục số 1'!T39</f>
        <v>160000</v>
      </c>
      <c r="F41" s="3914">
        <f>'Phụ lục số 1'!W39</f>
        <v>78000</v>
      </c>
      <c r="G41" s="3914">
        <f>'Phụ lục số 1'!AE39</f>
        <v>170000</v>
      </c>
      <c r="H41" s="3914">
        <f>'Phụ lục số 1'!AH39</f>
        <v>83000</v>
      </c>
      <c r="I41" s="3915">
        <f t="shared" si="2"/>
        <v>1.0625</v>
      </c>
      <c r="J41" s="3915">
        <f t="shared" si="2"/>
        <v>1.0641025641025641</v>
      </c>
    </row>
    <row r="42" spans="1:10" s="3925" customFormat="1">
      <c r="A42" s="3922" t="s">
        <v>137</v>
      </c>
      <c r="B42" s="3931" t="s">
        <v>2291</v>
      </c>
      <c r="C42" s="3932">
        <f>'Phụ lục số 1'!D39</f>
        <v>82000</v>
      </c>
      <c r="D42" s="3932">
        <v>0</v>
      </c>
      <c r="E42" s="3932">
        <f>'Phụ lục số 1'!V39</f>
        <v>82000</v>
      </c>
      <c r="F42" s="3932">
        <v>0</v>
      </c>
      <c r="G42" s="3932">
        <f>'Phụ lục số 1'!AG39</f>
        <v>87000</v>
      </c>
      <c r="H42" s="3932">
        <v>0</v>
      </c>
      <c r="I42" s="3933">
        <f t="shared" si="2"/>
        <v>1.0609756097560976</v>
      </c>
      <c r="J42" s="3933"/>
    </row>
    <row r="43" spans="1:10" s="3925" customFormat="1">
      <c r="A43" s="3922" t="s">
        <v>137</v>
      </c>
      <c r="B43" s="3931" t="s">
        <v>2292</v>
      </c>
      <c r="C43" s="3932">
        <f>C41-C42</f>
        <v>78000</v>
      </c>
      <c r="D43" s="3932">
        <f>C43</f>
        <v>78000</v>
      </c>
      <c r="E43" s="3932">
        <f>E41-E42</f>
        <v>78000</v>
      </c>
      <c r="F43" s="3932">
        <f>E43</f>
        <v>78000</v>
      </c>
      <c r="G43" s="3932">
        <f>G41-G42</f>
        <v>83000</v>
      </c>
      <c r="H43" s="3932">
        <f>G43</f>
        <v>83000</v>
      </c>
      <c r="I43" s="3933">
        <f t="shared" si="2"/>
        <v>1.0641025641025641</v>
      </c>
      <c r="J43" s="3933">
        <f t="shared" si="2"/>
        <v>1.0641025641025641</v>
      </c>
    </row>
    <row r="44" spans="1:10" s="3916" customFormat="1">
      <c r="A44" s="3913">
        <v>10</v>
      </c>
      <c r="B44" s="3926" t="s">
        <v>18</v>
      </c>
      <c r="C44" s="3927">
        <f>'Phụ lục số 1'!C40</f>
        <v>900000</v>
      </c>
      <c r="D44" s="3927">
        <f>'Phụ lục số 1'!E40</f>
        <v>900000</v>
      </c>
      <c r="E44" s="3927">
        <f>'Phụ lục số 1'!T40</f>
        <v>1080000</v>
      </c>
      <c r="F44" s="3927">
        <f>'Phụ lục số 1'!W40</f>
        <v>1080000</v>
      </c>
      <c r="G44" s="3927">
        <f>'Phụ lục số 1'!AE40</f>
        <v>1770000</v>
      </c>
      <c r="H44" s="3927">
        <f>'Phụ lục số 1'!AH40</f>
        <v>1770000</v>
      </c>
      <c r="I44" s="3928">
        <f t="shared" si="2"/>
        <v>1.6388888888888888</v>
      </c>
      <c r="J44" s="3928">
        <f t="shared" si="2"/>
        <v>1.6388888888888888</v>
      </c>
    </row>
    <row r="45" spans="1:10" s="3916" customFormat="1">
      <c r="A45" s="3913">
        <v>11</v>
      </c>
      <c r="B45" s="3926" t="s">
        <v>98</v>
      </c>
      <c r="C45" s="3927">
        <f>'Phụ lục số 1'!C41</f>
        <v>115000</v>
      </c>
      <c r="D45" s="3927">
        <f>'Phụ lục số 1'!E41</f>
        <v>115000</v>
      </c>
      <c r="E45" s="3927">
        <f>'Phụ lục số 1'!T41</f>
        <v>125999.8</v>
      </c>
      <c r="F45" s="3927">
        <f>'Phụ lục số 1'!W41</f>
        <v>125999.8</v>
      </c>
      <c r="G45" s="3927">
        <f>'Phụ lục số 1'!AE41</f>
        <v>315000</v>
      </c>
      <c r="H45" s="3927">
        <f>'Phụ lục số 1'!AH41</f>
        <v>315000</v>
      </c>
      <c r="I45" s="3928">
        <f t="shared" si="2"/>
        <v>2.5000039682602671</v>
      </c>
      <c r="J45" s="3928">
        <f t="shared" si="2"/>
        <v>2.5000039682602671</v>
      </c>
    </row>
    <row r="46" spans="1:10" s="3916" customFormat="1">
      <c r="A46" s="3913">
        <v>12</v>
      </c>
      <c r="B46" s="3926" t="s">
        <v>279</v>
      </c>
      <c r="C46" s="3927">
        <f>'Phụ lục số 1'!C43</f>
        <v>250000</v>
      </c>
      <c r="D46" s="3927">
        <f>'Phụ lục số 1'!E43</f>
        <v>196000</v>
      </c>
      <c r="E46" s="3927">
        <f>'Phụ lục số 1'!T43</f>
        <v>350000</v>
      </c>
      <c r="F46" s="3927">
        <f>'Phụ lục số 1'!W43</f>
        <v>274400</v>
      </c>
      <c r="G46" s="3927">
        <f>'Phụ lục số 1'!AE43</f>
        <v>326000</v>
      </c>
      <c r="H46" s="3927">
        <f>'Phụ lục số 1'!AH43</f>
        <v>257930</v>
      </c>
      <c r="I46" s="3928">
        <f t="shared" si="2"/>
        <v>0.93142857142857138</v>
      </c>
      <c r="J46" s="3928">
        <f t="shared" si="2"/>
        <v>0.93997813411078712</v>
      </c>
    </row>
    <row r="47" spans="1:10" s="3916" customFormat="1">
      <c r="A47" s="3913">
        <v>13</v>
      </c>
      <c r="B47" s="3926" t="s">
        <v>2042</v>
      </c>
      <c r="C47" s="3927">
        <f>'Phụ lục số 1'!C47</f>
        <v>3000</v>
      </c>
      <c r="D47" s="3927">
        <f>C47</f>
        <v>3000</v>
      </c>
      <c r="E47" s="3927">
        <f>'Phụ lục số 1'!T47</f>
        <v>2000.1</v>
      </c>
      <c r="F47" s="3927">
        <f>E47</f>
        <v>2000.1</v>
      </c>
      <c r="G47" s="3927">
        <f>'Phụ lục số 1'!AE47</f>
        <v>2000</v>
      </c>
      <c r="H47" s="3927">
        <f>G47</f>
        <v>2000</v>
      </c>
      <c r="I47" s="3928">
        <f t="shared" si="2"/>
        <v>0.99995000249987509</v>
      </c>
      <c r="J47" s="3928">
        <f t="shared" si="2"/>
        <v>0.99995000249987509</v>
      </c>
    </row>
    <row r="48" spans="1:10" s="3916" customFormat="1">
      <c r="A48" s="3913">
        <v>14</v>
      </c>
      <c r="B48" s="495" t="s">
        <v>101</v>
      </c>
      <c r="C48" s="3927">
        <f>'Phụ lục số 1'!C48</f>
        <v>1600000</v>
      </c>
      <c r="D48" s="3927">
        <f>C48</f>
        <v>1600000</v>
      </c>
      <c r="E48" s="3927">
        <f>'Phụ lục số 1'!T48</f>
        <v>1950000</v>
      </c>
      <c r="F48" s="3927">
        <f>E48</f>
        <v>1950000</v>
      </c>
      <c r="G48" s="3927">
        <f>'Phụ lục số 1'!AE48</f>
        <v>1950000</v>
      </c>
      <c r="H48" s="3927">
        <f>G48</f>
        <v>1950000</v>
      </c>
      <c r="I48" s="3928">
        <f t="shared" si="2"/>
        <v>1</v>
      </c>
      <c r="J48" s="3928">
        <f t="shared" si="2"/>
        <v>1</v>
      </c>
    </row>
    <row r="49" spans="1:10" s="3916" customFormat="1">
      <c r="A49" s="3913">
        <v>15</v>
      </c>
      <c r="B49" s="495" t="s">
        <v>2043</v>
      </c>
      <c r="C49" s="3927">
        <f>'Phụ lục số 1'!C44</f>
        <v>22000</v>
      </c>
      <c r="D49" s="3927">
        <f>'Phụ lục số 1'!E44</f>
        <v>22000</v>
      </c>
      <c r="E49" s="3927">
        <f>'Phụ lục số 1'!T44</f>
        <v>37000</v>
      </c>
      <c r="F49" s="3927">
        <f>E49</f>
        <v>37000</v>
      </c>
      <c r="G49" s="3927">
        <f>'Phụ lục số 1'!AE44</f>
        <v>30000</v>
      </c>
      <c r="H49" s="3927">
        <f>'Phụ lục số 1'!AH44</f>
        <v>30000</v>
      </c>
      <c r="I49" s="3928">
        <f t="shared" si="2"/>
        <v>0.81081081081081086</v>
      </c>
      <c r="J49" s="3928">
        <f t="shared" si="2"/>
        <v>0.81081081081081086</v>
      </c>
    </row>
    <row r="50" spans="1:10" s="3916" customFormat="1">
      <c r="A50" s="3913">
        <v>16</v>
      </c>
      <c r="B50" s="495" t="s">
        <v>129</v>
      </c>
      <c r="C50" s="3927">
        <f>'Phụ lục số 1'!C45</f>
        <v>50000</v>
      </c>
      <c r="D50" s="3927">
        <f>'Phụ lục số 1'!E45</f>
        <v>50000</v>
      </c>
      <c r="E50" s="3927">
        <f>'Phụ lục số 1'!T45</f>
        <v>100000</v>
      </c>
      <c r="F50" s="3927">
        <f>'Phụ lục số 1'!W45</f>
        <v>100000</v>
      </c>
      <c r="G50" s="3927">
        <f>'Phụ lục số 1'!AE45</f>
        <v>37000</v>
      </c>
      <c r="H50" s="3927">
        <f>'Phụ lục số 1'!AH45</f>
        <v>37000</v>
      </c>
      <c r="I50" s="3928">
        <f t="shared" si="2"/>
        <v>0.37</v>
      </c>
      <c r="J50" s="3928">
        <f t="shared" si="2"/>
        <v>0.37</v>
      </c>
    </row>
    <row r="51" spans="1:10" s="3929" customFormat="1">
      <c r="A51" s="3917" t="s">
        <v>20</v>
      </c>
      <c r="B51" s="3921" t="s">
        <v>107</v>
      </c>
      <c r="C51" s="3919">
        <f t="shared" ref="C51:G51" si="3">SUM(C52:C54)</f>
        <v>150000</v>
      </c>
      <c r="D51" s="3919">
        <f t="shared" si="3"/>
        <v>0</v>
      </c>
      <c r="E51" s="3919">
        <f t="shared" si="3"/>
        <v>150745.51999999999</v>
      </c>
      <c r="F51" s="3919">
        <f t="shared" si="3"/>
        <v>0</v>
      </c>
      <c r="G51" s="3919">
        <f t="shared" si="3"/>
        <v>200000</v>
      </c>
      <c r="H51" s="3919">
        <f>SUM(H52:H54)</f>
        <v>0</v>
      </c>
      <c r="I51" s="3920">
        <f>G51/E51</f>
        <v>1.3267392623011285</v>
      </c>
      <c r="J51" s="3920"/>
    </row>
    <row r="52" spans="1:10" s="3916" customFormat="1">
      <c r="A52" s="3913">
        <v>1</v>
      </c>
      <c r="B52" s="495" t="s">
        <v>2293</v>
      </c>
      <c r="C52" s="3914">
        <f>'Phụ lục số 1'!C49-C53</f>
        <v>80000</v>
      </c>
      <c r="D52" s="3914">
        <f>'Phụ lục số 1'!E49</f>
        <v>0</v>
      </c>
      <c r="E52" s="3914">
        <f>'Phụ lục số 1'!T49-E53</f>
        <v>48245.51999999999</v>
      </c>
      <c r="F52" s="3914">
        <f>'Phụ lục số 1'!W49</f>
        <v>0</v>
      </c>
      <c r="G52" s="3914">
        <v>45000</v>
      </c>
      <c r="H52" s="3914">
        <f>'Phụ lục số 1'!AH49</f>
        <v>0</v>
      </c>
      <c r="I52" s="3915"/>
      <c r="J52" s="3915"/>
    </row>
    <row r="53" spans="1:10" s="3916" customFormat="1">
      <c r="A53" s="3913">
        <v>2</v>
      </c>
      <c r="B53" s="495" t="s">
        <v>2294</v>
      </c>
      <c r="C53" s="3914">
        <f>'[1]Phụ lục số 1'!C51</f>
        <v>70000</v>
      </c>
      <c r="D53" s="3914">
        <f>'[1]Phụ lục số 1'!E51</f>
        <v>0</v>
      </c>
      <c r="E53" s="3914">
        <f>'[1]Phụ lục số 1'!H51</f>
        <v>102500</v>
      </c>
      <c r="F53" s="3914">
        <f>'[1]Phụ lục số 1'!K51</f>
        <v>0</v>
      </c>
      <c r="G53" s="3914">
        <v>154000</v>
      </c>
      <c r="H53" s="3914">
        <f>'[1]Phụ lục số 1'!Q51</f>
        <v>0</v>
      </c>
      <c r="I53" s="3915">
        <f t="shared" si="2"/>
        <v>1.5024390243902439</v>
      </c>
      <c r="J53" s="3915"/>
    </row>
    <row r="54" spans="1:10" s="3916" customFormat="1">
      <c r="A54" s="3913">
        <v>3</v>
      </c>
      <c r="B54" s="495" t="s">
        <v>2822</v>
      </c>
      <c r="C54" s="3914"/>
      <c r="D54" s="3914"/>
      <c r="E54" s="3914"/>
      <c r="F54" s="3914"/>
      <c r="G54" s="3914">
        <v>1000</v>
      </c>
      <c r="H54" s="3914"/>
      <c r="I54" s="3915"/>
      <c r="J54" s="3915"/>
    </row>
    <row r="55" spans="1:10" s="3916" customFormat="1" ht="15.9" customHeight="1">
      <c r="A55" s="3917" t="s">
        <v>49</v>
      </c>
      <c r="B55" s="3918" t="s">
        <v>2295</v>
      </c>
      <c r="C55" s="3919">
        <v>0</v>
      </c>
      <c r="D55" s="3919">
        <v>0</v>
      </c>
      <c r="E55" s="3919">
        <v>0</v>
      </c>
      <c r="F55" s="3919">
        <v>0</v>
      </c>
      <c r="G55" s="3919">
        <v>0</v>
      </c>
      <c r="H55" s="3919">
        <v>0</v>
      </c>
      <c r="I55" s="3920"/>
      <c r="J55" s="3920"/>
    </row>
    <row r="56" spans="1:10" s="3916" customFormat="1">
      <c r="A56" s="3917" t="s">
        <v>50</v>
      </c>
      <c r="B56" s="3921" t="s">
        <v>2296</v>
      </c>
      <c r="C56" s="3919">
        <v>0</v>
      </c>
      <c r="D56" s="3919">
        <v>0</v>
      </c>
      <c r="E56" s="3919">
        <v>0</v>
      </c>
      <c r="F56" s="3919">
        <v>0</v>
      </c>
      <c r="G56" s="3919">
        <v>0</v>
      </c>
      <c r="H56" s="3919">
        <v>0</v>
      </c>
      <c r="I56" s="3920"/>
      <c r="J56" s="3920"/>
    </row>
    <row r="57" spans="1:10" s="3929" customFormat="1">
      <c r="A57" s="3934"/>
      <c r="B57" s="3935"/>
      <c r="C57" s="3936"/>
      <c r="D57" s="3936"/>
      <c r="E57" s="3936"/>
      <c r="F57" s="3936"/>
      <c r="G57" s="3936"/>
      <c r="H57" s="3936"/>
      <c r="I57" s="3937"/>
      <c r="J57" s="3937"/>
    </row>
    <row r="58" spans="1:10" s="3916"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88" t="s">
        <v>2431</v>
      </c>
      <c r="B4" s="4488"/>
      <c r="C4" s="4488"/>
      <c r="D4" s="4488"/>
      <c r="E4" s="4488"/>
      <c r="F4" s="4488"/>
      <c r="G4" s="4488"/>
    </row>
    <row r="5" spans="1:10">
      <c r="A5" s="4495" t="str">
        <f>'Biểu số 33-CK-NSNN'!A5:F5</f>
        <v>(DỰ TOÁN TRÌNH HỘI ĐỒNG NHÂN DÂN TỈNH)</v>
      </c>
      <c r="B5" s="4495"/>
      <c r="C5" s="4495"/>
      <c r="D5" s="4495"/>
      <c r="E5" s="4495"/>
      <c r="F5" s="4495"/>
      <c r="G5" s="4495"/>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8" t="s">
        <v>7</v>
      </c>
      <c r="B9" s="3939" t="s">
        <v>2278</v>
      </c>
      <c r="C9" s="3940"/>
      <c r="D9" s="3940"/>
      <c r="E9" s="3940"/>
      <c r="F9" s="125"/>
      <c r="G9" s="2387"/>
    </row>
    <row r="10" spans="1:10" s="2" customFormat="1" ht="36" customHeight="1">
      <c r="A10" s="1433" t="s">
        <v>9</v>
      </c>
      <c r="B10" s="2055" t="s">
        <v>2279</v>
      </c>
      <c r="C10" s="3942">
        <f>SUM(C11,C12,C15,C16)</f>
        <v>15819995</v>
      </c>
      <c r="D10" s="3942">
        <f>SUM(D11,D12,D15,D16)</f>
        <v>16997394.800000001</v>
      </c>
      <c r="E10" s="3942">
        <f>SUM(E11,E12,E15,E16)</f>
        <v>18627409</v>
      </c>
      <c r="F10" s="191"/>
      <c r="G10" s="2372">
        <f>E10/D10</f>
        <v>1.095897884304011</v>
      </c>
      <c r="J10" s="2228"/>
    </row>
    <row r="11" spans="1:10" s="2" customFormat="1" ht="36" customHeight="1">
      <c r="A11" s="1433">
        <v>1</v>
      </c>
      <c r="B11" s="2055" t="s">
        <v>1383</v>
      </c>
      <c r="C11" s="3942">
        <f>'Phụ lục số 1'!E8</f>
        <v>6704000</v>
      </c>
      <c r="D11" s="3942">
        <f>'Phụ lục số 1'!W8</f>
        <v>7450399.7999999998</v>
      </c>
      <c r="E11" s="3942">
        <f>'Phụ lục số 1'!AH8</f>
        <v>8484930</v>
      </c>
      <c r="F11" s="1319"/>
      <c r="G11" s="2372">
        <f t="shared" ref="G11:G16" si="0">E11/D11</f>
        <v>1.1388556624840456</v>
      </c>
    </row>
    <row r="12" spans="1:10" s="2" customFormat="1" ht="36" customHeight="1">
      <c r="A12" s="1433">
        <v>2</v>
      </c>
      <c r="B12" s="2055" t="s">
        <v>1385</v>
      </c>
      <c r="C12" s="3942">
        <f>SUM(C13:C14)</f>
        <v>9084495</v>
      </c>
      <c r="D12" s="3942">
        <f>SUM(D13:D14)</f>
        <v>9084495</v>
      </c>
      <c r="E12" s="3942">
        <f>SUM(E13:E14)</f>
        <v>9256479</v>
      </c>
      <c r="F12" s="191"/>
      <c r="G12" s="2372">
        <f t="shared" si="0"/>
        <v>1.0189315971883963</v>
      </c>
    </row>
    <row r="13" spans="1:10" s="47" customFormat="1" ht="36" customHeight="1">
      <c r="A13" s="3902" t="s">
        <v>34</v>
      </c>
      <c r="B13" s="1440" t="s">
        <v>238</v>
      </c>
      <c r="C13" s="3943">
        <f>'Phụ lục số 1'!E53</f>
        <v>6487488</v>
      </c>
      <c r="D13" s="3943">
        <f>'Phụ lục số 1'!W53</f>
        <v>6487488</v>
      </c>
      <c r="E13" s="3943">
        <f>'Phụ lục số 1'!AH53</f>
        <v>6617188</v>
      </c>
      <c r="F13" s="2351"/>
      <c r="G13" s="2373">
        <f t="shared" si="0"/>
        <v>1.0199923298509377</v>
      </c>
    </row>
    <row r="14" spans="1:10" s="47" customFormat="1" ht="36" customHeight="1">
      <c r="A14" s="3902" t="s">
        <v>35</v>
      </c>
      <c r="B14" s="1440" t="s">
        <v>25</v>
      </c>
      <c r="C14" s="3943">
        <f>'Phụ lục số 1'!E55</f>
        <v>2597007</v>
      </c>
      <c r="D14" s="3943">
        <f>'Phụ lục số 1'!W55</f>
        <v>2597007</v>
      </c>
      <c r="E14" s="3943">
        <f>'Phụ lục số 1'!AH55</f>
        <v>2639291</v>
      </c>
      <c r="F14" s="2351"/>
      <c r="G14" s="2373">
        <f t="shared" si="0"/>
        <v>1.0162818198025649</v>
      </c>
    </row>
    <row r="15" spans="1:10" s="2" customFormat="1" ht="36" customHeight="1">
      <c r="A15" s="1433">
        <v>3</v>
      </c>
      <c r="B15" s="1434" t="s">
        <v>1295</v>
      </c>
      <c r="C15" s="3942">
        <f>'Phụ lục số 1'!E59</f>
        <v>0</v>
      </c>
      <c r="D15" s="3942">
        <f>'Phụ lục số 1'!W59</f>
        <v>431000</v>
      </c>
      <c r="E15" s="3942">
        <f>'Phụ lục số 1'!AH59</f>
        <v>886000</v>
      </c>
      <c r="F15" s="1319"/>
      <c r="G15" s="2372">
        <f t="shared" si="0"/>
        <v>2.0556844547563804</v>
      </c>
    </row>
    <row r="16" spans="1:10" s="2" customFormat="1" ht="36" customHeight="1">
      <c r="A16" s="1433">
        <v>4</v>
      </c>
      <c r="B16" s="76" t="s">
        <v>132</v>
      </c>
      <c r="C16" s="3942">
        <f>'Phụ lục số 1'!E60</f>
        <v>31500</v>
      </c>
      <c r="D16" s="3942">
        <f>'Phụ lục số 1'!W60</f>
        <v>31500</v>
      </c>
      <c r="E16" s="3942">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6">
        <v>1</v>
      </c>
      <c r="B18" s="3905" t="s">
        <v>1387</v>
      </c>
      <c r="C18" s="3947">
        <f>'Phụ lục số 2'!D7</f>
        <v>8173924</v>
      </c>
      <c r="D18" s="3947">
        <f>'Phụ lục số 2'!S7</f>
        <v>8613624</v>
      </c>
      <c r="E18" s="3947">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6">
        <f>C27</f>
        <v>4430923</v>
      </c>
      <c r="D20" s="3906">
        <f t="shared" ref="C20:E21" si="2">D27</f>
        <v>4430923</v>
      </c>
      <c r="E20" s="3906">
        <f t="shared" si="2"/>
        <v>4430923</v>
      </c>
      <c r="F20" s="2392"/>
      <c r="G20" s="2393">
        <f t="shared" si="1"/>
        <v>1</v>
      </c>
    </row>
    <row r="21" spans="1:8" s="47" customFormat="1" ht="36" customHeight="1">
      <c r="A21" s="3902">
        <v>2</v>
      </c>
      <c r="B21" s="1440" t="s">
        <v>25</v>
      </c>
      <c r="C21" s="3906">
        <f t="shared" si="2"/>
        <v>317798</v>
      </c>
      <c r="D21" s="3906">
        <f t="shared" si="2"/>
        <v>317798</v>
      </c>
      <c r="E21" s="3906">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5"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5"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5"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6">
        <f>'Phụ lục số 3.1'!E15</f>
        <v>4430923</v>
      </c>
      <c r="D27" s="3906">
        <f>'Phụ lục số 3.1'!H15</f>
        <v>4430923</v>
      </c>
      <c r="E27" s="3906">
        <f>'Phụ lục số 3.1'!K15</f>
        <v>4430923</v>
      </c>
      <c r="F27" s="2351"/>
      <c r="G27" s="2373">
        <f>E27/D27</f>
        <v>1</v>
      </c>
    </row>
    <row r="28" spans="1:8" s="47" customFormat="1" ht="36" customHeight="1">
      <c r="A28" s="3902" t="s">
        <v>35</v>
      </c>
      <c r="B28" s="1440" t="s">
        <v>25</v>
      </c>
      <c r="C28" s="3906">
        <f>C26-C27</f>
        <v>317798</v>
      </c>
      <c r="D28" s="3906">
        <f>D26-D27</f>
        <v>317798</v>
      </c>
      <c r="E28" s="3906">
        <f>'Phụ lục số 3.1'!K16</f>
        <v>652400.348</v>
      </c>
      <c r="F28" s="2351"/>
      <c r="G28" s="2373">
        <f>E28/D28</f>
        <v>2.0528774504559499</v>
      </c>
    </row>
    <row r="29" spans="1:8" s="2375" customFormat="1" ht="36" customHeight="1">
      <c r="A29" s="3907">
        <v>3</v>
      </c>
      <c r="B29" s="3908" t="s">
        <v>1702</v>
      </c>
      <c r="C29" s="3909">
        <f>'Phụ lục số 1'!G59</f>
        <v>0</v>
      </c>
      <c r="D29" s="3909">
        <f>'Phụ lục số 1'!Y59</f>
        <v>341300</v>
      </c>
      <c r="E29" s="3909">
        <f>'Phụ lục số 1'!AJ59</f>
        <v>886000</v>
      </c>
      <c r="F29" s="2394"/>
      <c r="G29" s="2395"/>
    </row>
    <row r="30" spans="1:8" s="2" customFormat="1" ht="36" customHeight="1">
      <c r="A30" s="3910" t="s">
        <v>20</v>
      </c>
      <c r="B30" s="3911" t="s">
        <v>2285</v>
      </c>
      <c r="C30" s="3912">
        <f>'Phụ lục số 2'!E7</f>
        <v>7646071</v>
      </c>
      <c r="D30" s="3912">
        <f>'Phụ lục số 2'!T7</f>
        <v>8678070.0666666664</v>
      </c>
      <c r="E30" s="3912">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14" t="s">
        <v>422</v>
      </c>
      <c r="B1" s="4214"/>
      <c r="C1" s="4214"/>
      <c r="D1" s="4214"/>
      <c r="E1" s="4214"/>
      <c r="F1" s="4214"/>
      <c r="G1" s="4214"/>
      <c r="H1" s="4214"/>
      <c r="I1" s="4214"/>
      <c r="J1" s="4214"/>
      <c r="K1" s="4214"/>
      <c r="L1" s="4214"/>
      <c r="M1" s="4214"/>
      <c r="N1" s="4214"/>
      <c r="O1" s="4214"/>
      <c r="P1" s="4214"/>
      <c r="Q1" s="4214"/>
      <c r="R1" s="4214"/>
      <c r="S1" s="4214"/>
      <c r="T1" s="4214"/>
      <c r="U1" s="4214"/>
      <c r="V1" s="4214"/>
      <c r="W1" s="4214"/>
      <c r="X1" s="4214"/>
      <c r="Y1" s="4214"/>
      <c r="Z1" s="4214"/>
      <c r="AA1" s="4214"/>
      <c r="AB1" s="4214"/>
      <c r="AC1" s="4214"/>
      <c r="AD1" s="4214"/>
      <c r="AE1" s="4214"/>
      <c r="AF1" s="4214"/>
      <c r="AG1" s="4214"/>
      <c r="AH1" s="4214"/>
      <c r="AI1" s="4214"/>
      <c r="AJ1" s="4214"/>
      <c r="AK1" s="4214"/>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73" t="s">
        <v>0</v>
      </c>
      <c r="B3" s="4266" t="s">
        <v>1</v>
      </c>
      <c r="C3" s="4259" t="s">
        <v>423</v>
      </c>
      <c r="D3" s="4259" t="s">
        <v>424</v>
      </c>
      <c r="E3" s="4259" t="s">
        <v>425</v>
      </c>
      <c r="F3" s="4259" t="s">
        <v>426</v>
      </c>
      <c r="G3" s="4259" t="s">
        <v>427</v>
      </c>
      <c r="H3" s="4259" t="s">
        <v>428</v>
      </c>
      <c r="I3" s="4253" t="s">
        <v>429</v>
      </c>
      <c r="J3" s="4259" t="s">
        <v>430</v>
      </c>
      <c r="K3" s="4259" t="s">
        <v>431</v>
      </c>
      <c r="L3" s="4259" t="s">
        <v>432</v>
      </c>
      <c r="M3" s="4259" t="s">
        <v>433</v>
      </c>
      <c r="N3" s="4259" t="s">
        <v>434</v>
      </c>
      <c r="O3" s="4259" t="s">
        <v>435</v>
      </c>
      <c r="P3" s="4253" t="s">
        <v>436</v>
      </c>
      <c r="Q3" s="4259" t="s">
        <v>437</v>
      </c>
      <c r="R3" s="4259" t="s">
        <v>29</v>
      </c>
      <c r="S3" s="4259" t="s">
        <v>438</v>
      </c>
      <c r="T3" s="4259" t="s">
        <v>439</v>
      </c>
      <c r="U3" s="4266" t="s">
        <v>163</v>
      </c>
      <c r="V3" s="4266"/>
      <c r="W3" s="4266" t="s">
        <v>164</v>
      </c>
      <c r="X3" s="4266"/>
      <c r="Y3" s="4266" t="s">
        <v>440</v>
      </c>
      <c r="Z3" s="4266"/>
      <c r="AA3" s="4253" t="s">
        <v>441</v>
      </c>
      <c r="AB3" s="4259" t="s">
        <v>442</v>
      </c>
      <c r="AC3" s="4259" t="s">
        <v>29</v>
      </c>
      <c r="AD3" s="4259" t="s">
        <v>443</v>
      </c>
      <c r="AE3" s="4268" t="s">
        <v>444</v>
      </c>
      <c r="AF3" s="4268"/>
      <c r="AG3" s="4268" t="s">
        <v>445</v>
      </c>
      <c r="AH3" s="4268"/>
      <c r="AI3" s="4270" t="s">
        <v>446</v>
      </c>
      <c r="AJ3" s="4270" t="s">
        <v>29</v>
      </c>
      <c r="AK3" s="4270" t="s">
        <v>447</v>
      </c>
      <c r="AL3" s="4259" t="s">
        <v>448</v>
      </c>
      <c r="AM3" s="4259" t="s">
        <v>29</v>
      </c>
      <c r="AN3" s="4259"/>
      <c r="AO3" s="4262" t="s">
        <v>449</v>
      </c>
      <c r="AP3" s="4263"/>
      <c r="AQ3" s="4257" t="s">
        <v>450</v>
      </c>
      <c r="AR3" s="4257" t="s">
        <v>451</v>
      </c>
      <c r="AS3" s="4259" t="s">
        <v>452</v>
      </c>
      <c r="AT3" s="4259" t="s">
        <v>29</v>
      </c>
      <c r="AU3" s="4259" t="s">
        <v>453</v>
      </c>
      <c r="AV3" s="4253" t="s">
        <v>454</v>
      </c>
      <c r="AW3" s="4253" t="s">
        <v>455</v>
      </c>
      <c r="AX3" s="4253" t="s">
        <v>29</v>
      </c>
      <c r="AY3" s="4253" t="s">
        <v>456</v>
      </c>
      <c r="AZ3" s="4257" t="s">
        <v>457</v>
      </c>
      <c r="BA3" s="4253" t="s">
        <v>458</v>
      </c>
      <c r="BB3" s="4253" t="s">
        <v>459</v>
      </c>
      <c r="BC3" s="4253" t="s">
        <v>460</v>
      </c>
      <c r="BD3" s="4253" t="s">
        <v>461</v>
      </c>
      <c r="BE3" s="4253" t="s">
        <v>462</v>
      </c>
      <c r="BF3" s="4253" t="s">
        <v>463</v>
      </c>
      <c r="BG3" s="4253" t="s">
        <v>29</v>
      </c>
      <c r="BH3" s="4255" t="s">
        <v>464</v>
      </c>
      <c r="BI3" s="288"/>
      <c r="BJ3" s="288"/>
      <c r="BK3" s="288"/>
    </row>
    <row r="4" spans="1:127" s="295" customFormat="1" ht="15.6" customHeight="1">
      <c r="A4" s="4274"/>
      <c r="B4" s="4275"/>
      <c r="C4" s="4260"/>
      <c r="D4" s="4260"/>
      <c r="E4" s="4260"/>
      <c r="F4" s="4260"/>
      <c r="G4" s="4260"/>
      <c r="H4" s="4260"/>
      <c r="I4" s="4254"/>
      <c r="J4" s="4260"/>
      <c r="K4" s="4260"/>
      <c r="L4" s="4260"/>
      <c r="M4" s="4260"/>
      <c r="N4" s="4260"/>
      <c r="O4" s="4260"/>
      <c r="P4" s="4254"/>
      <c r="Q4" s="4260"/>
      <c r="R4" s="4260"/>
      <c r="S4" s="4260"/>
      <c r="T4" s="4260"/>
      <c r="U4" s="4267"/>
      <c r="V4" s="4267"/>
      <c r="W4" s="4267"/>
      <c r="X4" s="4267"/>
      <c r="Y4" s="4267"/>
      <c r="Z4" s="4267"/>
      <c r="AA4" s="4254"/>
      <c r="AB4" s="4260"/>
      <c r="AC4" s="4260"/>
      <c r="AD4" s="4260"/>
      <c r="AE4" s="4269"/>
      <c r="AF4" s="4269"/>
      <c r="AG4" s="4269"/>
      <c r="AH4" s="4269"/>
      <c r="AI4" s="4271"/>
      <c r="AJ4" s="4271"/>
      <c r="AK4" s="4271"/>
      <c r="AL4" s="4260"/>
      <c r="AM4" s="4260"/>
      <c r="AN4" s="4260"/>
      <c r="AO4" s="4264"/>
      <c r="AP4" s="4265"/>
      <c r="AQ4" s="4258"/>
      <c r="AR4" s="4258"/>
      <c r="AS4" s="4260"/>
      <c r="AT4" s="4260"/>
      <c r="AU4" s="4260"/>
      <c r="AV4" s="4254"/>
      <c r="AW4" s="4254"/>
      <c r="AX4" s="4254"/>
      <c r="AY4" s="4254"/>
      <c r="AZ4" s="4258"/>
      <c r="BA4" s="4254"/>
      <c r="BB4" s="4254"/>
      <c r="BC4" s="4254"/>
      <c r="BD4" s="4254"/>
      <c r="BE4" s="4254"/>
      <c r="BF4" s="4254"/>
      <c r="BG4" s="4254"/>
      <c r="BH4" s="4256"/>
      <c r="BI4" s="288"/>
      <c r="BJ4" s="288"/>
      <c r="BK4" s="288"/>
    </row>
    <row r="5" spans="1:127" s="295" customFormat="1" ht="97.95" customHeight="1">
      <c r="A5" s="4274"/>
      <c r="B5" s="4275"/>
      <c r="C5" s="4261"/>
      <c r="D5" s="4261"/>
      <c r="E5" s="4261"/>
      <c r="F5" s="4261"/>
      <c r="G5" s="4261"/>
      <c r="H5" s="4261"/>
      <c r="I5" s="4254"/>
      <c r="J5" s="4261"/>
      <c r="K5" s="4261"/>
      <c r="L5" s="4261"/>
      <c r="M5" s="4261"/>
      <c r="N5" s="4261"/>
      <c r="O5" s="4261"/>
      <c r="P5" s="4254"/>
      <c r="Q5" s="4261"/>
      <c r="R5" s="4261"/>
      <c r="S5" s="4261"/>
      <c r="T5" s="4261"/>
      <c r="U5" s="1381" t="s">
        <v>465</v>
      </c>
      <c r="V5" s="1381" t="s">
        <v>466</v>
      </c>
      <c r="W5" s="1381" t="s">
        <v>465</v>
      </c>
      <c r="X5" s="1381" t="s">
        <v>467</v>
      </c>
      <c r="Y5" s="1381" t="s">
        <v>465</v>
      </c>
      <c r="Z5" s="1381" t="s">
        <v>467</v>
      </c>
      <c r="AA5" s="4254"/>
      <c r="AB5" s="4261"/>
      <c r="AC5" s="4261"/>
      <c r="AD5" s="4261"/>
      <c r="AE5" s="562" t="s">
        <v>465</v>
      </c>
      <c r="AF5" s="562" t="s">
        <v>467</v>
      </c>
      <c r="AG5" s="562" t="s">
        <v>465</v>
      </c>
      <c r="AH5" s="562" t="s">
        <v>467</v>
      </c>
      <c r="AI5" s="4272"/>
      <c r="AJ5" s="4272"/>
      <c r="AK5" s="4272"/>
      <c r="AL5" s="4261"/>
      <c r="AM5" s="4261"/>
      <c r="AN5" s="4261"/>
      <c r="AO5" s="1629" t="s">
        <v>468</v>
      </c>
      <c r="AP5" s="1629" t="s">
        <v>469</v>
      </c>
      <c r="AQ5" s="4258"/>
      <c r="AR5" s="4258"/>
      <c r="AS5" s="4261"/>
      <c r="AT5" s="4261"/>
      <c r="AU5" s="4261"/>
      <c r="AV5" s="4254"/>
      <c r="AW5" s="4254"/>
      <c r="AX5" s="4254"/>
      <c r="AY5" s="4254"/>
      <c r="AZ5" s="4258"/>
      <c r="BA5" s="4254"/>
      <c r="BB5" s="4254"/>
      <c r="BC5" s="4254"/>
      <c r="BD5" s="4254"/>
      <c r="BE5" s="4254"/>
      <c r="BF5" s="4254"/>
      <c r="BG5" s="4254"/>
      <c r="BH5" s="4256"/>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39" t="s">
        <v>2348</v>
      </c>
      <c r="B4" s="4339"/>
      <c r="C4" s="4339"/>
      <c r="D4" s="4339"/>
      <c r="E4" s="4339"/>
      <c r="F4" s="4339"/>
    </row>
    <row r="5" spans="1:6">
      <c r="A5" s="4584" t="s">
        <v>2429</v>
      </c>
      <c r="B5" s="4584"/>
      <c r="C5" s="4584"/>
      <c r="D5" s="4584"/>
      <c r="E5" s="4584"/>
      <c r="F5" s="4584"/>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202"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08" t="s">
        <v>1761</v>
      </c>
      <c r="B1" s="4408"/>
      <c r="C1" s="4408"/>
      <c r="D1" s="4408"/>
      <c r="E1" s="4408"/>
      <c r="F1" s="4408"/>
      <c r="G1" s="4408"/>
      <c r="H1" s="4408"/>
      <c r="I1" s="4408"/>
      <c r="J1" s="4408"/>
      <c r="K1" s="4408"/>
      <c r="L1" s="4408"/>
      <c r="M1" s="4408"/>
      <c r="N1" s="4408"/>
      <c r="O1" s="4408"/>
      <c r="P1" s="4408"/>
      <c r="Q1" s="4408"/>
      <c r="R1" s="4408"/>
      <c r="S1" s="4408"/>
      <c r="T1" s="4408"/>
      <c r="U1" s="4408"/>
      <c r="V1" s="4408"/>
      <c r="W1" s="4408"/>
      <c r="X1" s="4408"/>
      <c r="Y1" s="4408"/>
      <c r="Z1" s="4408"/>
      <c r="AA1" s="4408"/>
      <c r="AB1" s="4408"/>
      <c r="AC1" s="4408"/>
      <c r="AD1" s="4408"/>
      <c r="AE1" s="4408"/>
      <c r="AF1" s="4408"/>
      <c r="AG1" s="4408"/>
      <c r="AH1" s="4408"/>
      <c r="AI1" s="4408"/>
      <c r="AJ1" s="4408"/>
    </row>
    <row r="2" spans="1:113" s="3" customFormat="1">
      <c r="A2" s="4454" t="s">
        <v>2627</v>
      </c>
      <c r="B2" s="4454"/>
      <c r="C2" s="4454"/>
      <c r="D2" s="4454"/>
      <c r="E2" s="4454"/>
      <c r="F2" s="4454"/>
      <c r="G2" s="4454"/>
      <c r="H2" s="4454"/>
      <c r="I2" s="4454"/>
      <c r="J2" s="4454"/>
      <c r="K2" s="4454"/>
      <c r="L2" s="4454"/>
      <c r="M2" s="4454"/>
      <c r="N2" s="4454"/>
      <c r="O2" s="4454"/>
      <c r="P2" s="4454"/>
      <c r="Q2" s="4454"/>
      <c r="R2" s="4454"/>
      <c r="S2" s="4454"/>
      <c r="T2" s="4454"/>
      <c r="U2" s="4454"/>
      <c r="V2" s="4454"/>
      <c r="W2" s="4454"/>
      <c r="X2" s="4454"/>
      <c r="Y2" s="4454"/>
      <c r="Z2" s="4454"/>
      <c r="AA2" s="4454"/>
      <c r="AB2" s="4454"/>
      <c r="AC2" s="4454"/>
      <c r="AD2" s="4454"/>
      <c r="AE2" s="4454"/>
      <c r="AF2" s="4454"/>
      <c r="AG2" s="4454"/>
      <c r="AH2" s="4454"/>
      <c r="AI2" s="4454"/>
      <c r="AJ2" s="4454"/>
    </row>
    <row r="3" spans="1:113" s="4" customFormat="1" ht="18.600000000000001" thickBot="1">
      <c r="A3" s="2621"/>
      <c r="B3" s="2138"/>
      <c r="C3" s="2139"/>
      <c r="D3" s="2139"/>
      <c r="E3" s="4622"/>
      <c r="F3" s="4622"/>
      <c r="G3" s="4622"/>
      <c r="H3" s="2139"/>
      <c r="I3" s="2139"/>
      <c r="J3" s="2139"/>
      <c r="S3" s="2140" t="s">
        <v>73</v>
      </c>
      <c r="U3" s="1822"/>
      <c r="AE3" s="1822"/>
    </row>
    <row r="4" spans="1:113" s="2903" customFormat="1" thickTop="1">
      <c r="A4" s="4610" t="s">
        <v>0</v>
      </c>
      <c r="B4" s="4619" t="s">
        <v>1</v>
      </c>
      <c r="C4" s="4621" t="s">
        <v>145</v>
      </c>
      <c r="D4" s="2900"/>
      <c r="E4" s="2900"/>
      <c r="F4" s="2900"/>
      <c r="G4" s="2901"/>
      <c r="H4" s="4614" t="s">
        <v>148</v>
      </c>
      <c r="I4" s="4615"/>
      <c r="J4" s="4615"/>
      <c r="K4" s="4615"/>
      <c r="L4" s="4615"/>
      <c r="M4" s="4616"/>
      <c r="N4" s="4614" t="s">
        <v>149</v>
      </c>
      <c r="O4" s="4615"/>
      <c r="P4" s="4615"/>
      <c r="Q4" s="4615"/>
      <c r="R4" s="4615"/>
      <c r="S4" s="4616"/>
      <c r="T4" s="4617" t="s">
        <v>150</v>
      </c>
      <c r="U4" s="4617"/>
      <c r="V4" s="4617"/>
      <c r="W4" s="4617"/>
      <c r="X4" s="4617"/>
      <c r="Y4" s="4618"/>
      <c r="Z4" s="4604" t="s">
        <v>153</v>
      </c>
      <c r="AA4" s="4605"/>
      <c r="AB4" s="4605"/>
      <c r="AC4" s="4605"/>
      <c r="AD4" s="4606"/>
      <c r="AE4" s="4589" t="s">
        <v>176</v>
      </c>
      <c r="AF4" s="4589"/>
      <c r="AG4" s="4589"/>
      <c r="AH4" s="4589"/>
      <c r="AI4" s="4589"/>
      <c r="AJ4" s="4598"/>
      <c r="AK4" s="4589" t="s">
        <v>177</v>
      </c>
      <c r="AL4" s="4589"/>
      <c r="AM4" s="4589"/>
      <c r="AN4" s="4589"/>
      <c r="AO4" s="4589"/>
      <c r="AP4" s="4598"/>
      <c r="AQ4" s="4589" t="s">
        <v>178</v>
      </c>
      <c r="AR4" s="4589"/>
      <c r="AS4" s="4589"/>
      <c r="AT4" s="4589"/>
      <c r="AU4" s="4589"/>
      <c r="AV4" s="4590"/>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611"/>
      <c r="B5" s="4620"/>
      <c r="C5" s="4451"/>
      <c r="D5" s="4440" t="s">
        <v>2</v>
      </c>
      <c r="E5" s="25" t="s">
        <v>3</v>
      </c>
      <c r="F5" s="22"/>
      <c r="G5" s="23"/>
      <c r="H5" s="4600" t="s">
        <v>66</v>
      </c>
      <c r="I5" s="4600" t="s">
        <v>169</v>
      </c>
      <c r="J5" s="4600" t="s">
        <v>2</v>
      </c>
      <c r="K5" s="170" t="s">
        <v>3</v>
      </c>
      <c r="L5" s="171"/>
      <c r="M5" s="172"/>
      <c r="N5" s="4600" t="s">
        <v>66</v>
      </c>
      <c r="O5" s="4600" t="s">
        <v>169</v>
      </c>
      <c r="P5" s="4600" t="s">
        <v>2</v>
      </c>
      <c r="Q5" s="170" t="s">
        <v>3</v>
      </c>
      <c r="R5" s="171"/>
      <c r="S5" s="172"/>
      <c r="T5" s="4602" t="s">
        <v>66</v>
      </c>
      <c r="U5" s="4440" t="s">
        <v>169</v>
      </c>
      <c r="V5" s="4440" t="s">
        <v>2</v>
      </c>
      <c r="W5" s="25" t="s">
        <v>3</v>
      </c>
      <c r="X5" s="22"/>
      <c r="Y5" s="23"/>
      <c r="Z5" s="4600" t="s">
        <v>66</v>
      </c>
      <c r="AA5" s="4600" t="s">
        <v>2</v>
      </c>
      <c r="AB5" s="4607" t="s">
        <v>3</v>
      </c>
      <c r="AC5" s="4608"/>
      <c r="AD5" s="4609"/>
      <c r="AE5" s="4591" t="s">
        <v>66</v>
      </c>
      <c r="AF5" s="4593" t="s">
        <v>181</v>
      </c>
      <c r="AG5" s="4593" t="s">
        <v>2</v>
      </c>
      <c r="AH5" s="4595" t="s">
        <v>3</v>
      </c>
      <c r="AI5" s="4596"/>
      <c r="AJ5" s="4599"/>
      <c r="AK5" s="4591" t="s">
        <v>66</v>
      </c>
      <c r="AL5" s="4593" t="s">
        <v>179</v>
      </c>
      <c r="AM5" s="4593" t="s">
        <v>2</v>
      </c>
      <c r="AN5" s="4595" t="s">
        <v>3</v>
      </c>
      <c r="AO5" s="4596"/>
      <c r="AP5" s="4599"/>
      <c r="AQ5" s="4591" t="s">
        <v>66</v>
      </c>
      <c r="AR5" s="4593" t="s">
        <v>180</v>
      </c>
      <c r="AS5" s="4593" t="s">
        <v>2</v>
      </c>
      <c r="AT5" s="4595" t="s">
        <v>3</v>
      </c>
      <c r="AU5" s="4596"/>
      <c r="AV5" s="4597"/>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612"/>
      <c r="B6" s="4453"/>
      <c r="C6" s="4452"/>
      <c r="D6" s="4441"/>
      <c r="E6" s="6" t="s">
        <v>4</v>
      </c>
      <c r="F6" s="6" t="s">
        <v>5</v>
      </c>
      <c r="G6" s="6" t="s">
        <v>69</v>
      </c>
      <c r="H6" s="4601"/>
      <c r="I6" s="4601"/>
      <c r="J6" s="4601"/>
      <c r="K6" s="173" t="s">
        <v>4</v>
      </c>
      <c r="L6" s="173" t="s">
        <v>5</v>
      </c>
      <c r="M6" s="185" t="s">
        <v>69</v>
      </c>
      <c r="N6" s="4601"/>
      <c r="O6" s="4601"/>
      <c r="P6" s="4601"/>
      <c r="Q6" s="173" t="s">
        <v>4</v>
      </c>
      <c r="R6" s="173" t="s">
        <v>5</v>
      </c>
      <c r="S6" s="185" t="s">
        <v>69</v>
      </c>
      <c r="T6" s="4603"/>
      <c r="U6" s="4441"/>
      <c r="V6" s="4441"/>
      <c r="W6" s="6" t="s">
        <v>4</v>
      </c>
      <c r="X6" s="6" t="s">
        <v>5</v>
      </c>
      <c r="Y6" s="61" t="s">
        <v>69</v>
      </c>
      <c r="Z6" s="4601"/>
      <c r="AA6" s="4601"/>
      <c r="AB6" s="173" t="s">
        <v>4</v>
      </c>
      <c r="AC6" s="173" t="s">
        <v>5</v>
      </c>
      <c r="AD6" s="185" t="s">
        <v>69</v>
      </c>
      <c r="AE6" s="4592"/>
      <c r="AF6" s="4594"/>
      <c r="AG6" s="4594"/>
      <c r="AH6" s="182" t="s">
        <v>4</v>
      </c>
      <c r="AI6" s="182" t="s">
        <v>5</v>
      </c>
      <c r="AJ6" s="186" t="s">
        <v>69</v>
      </c>
      <c r="AK6" s="4592"/>
      <c r="AL6" s="4594"/>
      <c r="AM6" s="4594"/>
      <c r="AN6" s="182" t="s">
        <v>4</v>
      </c>
      <c r="AO6" s="182" t="s">
        <v>5</v>
      </c>
      <c r="AP6" s="186" t="s">
        <v>69</v>
      </c>
      <c r="AQ6" s="4592"/>
      <c r="AR6" s="4594"/>
      <c r="AS6" s="4594"/>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13"/>
      <c r="AI93" s="1">
        <v>40000</v>
      </c>
      <c r="AJ93" s="1">
        <f>AI93</f>
        <v>40000</v>
      </c>
    </row>
    <row r="94" spans="1:48" hidden="1">
      <c r="C94" s="34"/>
      <c r="D94" s="34"/>
      <c r="F94" s="1">
        <v>18000</v>
      </c>
      <c r="G94" s="1">
        <f>F94</f>
        <v>18000</v>
      </c>
      <c r="H94" s="4613"/>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08" t="s">
        <v>243</v>
      </c>
      <c r="B1" s="4408"/>
      <c r="C1" s="4408"/>
      <c r="D1" s="4408"/>
      <c r="E1" s="4408"/>
      <c r="F1" s="4408"/>
      <c r="G1" s="4408"/>
      <c r="H1" s="4408"/>
      <c r="I1" s="4408"/>
      <c r="J1" s="4408"/>
      <c r="K1" s="4408"/>
      <c r="L1" s="4408"/>
      <c r="M1" s="4408"/>
      <c r="N1" s="4408"/>
      <c r="O1" s="4408"/>
      <c r="P1" s="4408"/>
      <c r="Q1" s="4408"/>
      <c r="R1" s="4408"/>
      <c r="S1" s="4408"/>
      <c r="T1" s="4408"/>
      <c r="U1" s="4408"/>
      <c r="V1" s="4408"/>
      <c r="W1" s="4408"/>
      <c r="X1" s="4408"/>
      <c r="Y1" s="4408"/>
      <c r="Z1" s="4408"/>
      <c r="AA1" s="4408"/>
      <c r="AB1" s="4408"/>
    </row>
    <row r="2" spans="1:66">
      <c r="A2" s="4454" t="str">
        <f>'Phụ lục số 1'!A2:AJ2</f>
        <v>(Kèm theo Báo cáo số         /BC-UBND ngày      tháng 10 năm 2023 của Ủy ban nhân dân tỉnh Đồng Tháp)</v>
      </c>
      <c r="B2" s="4454"/>
      <c r="C2" s="4454"/>
      <c r="D2" s="4454"/>
      <c r="E2" s="4454"/>
      <c r="F2" s="4454"/>
      <c r="G2" s="4454"/>
      <c r="H2" s="4454"/>
      <c r="I2" s="4454"/>
      <c r="J2" s="4454"/>
      <c r="K2" s="4454"/>
      <c r="L2" s="4454"/>
      <c r="M2" s="4454"/>
      <c r="N2" s="4454"/>
      <c r="O2" s="4454"/>
      <c r="P2" s="4454"/>
      <c r="Q2" s="4454"/>
      <c r="R2" s="4454"/>
      <c r="S2" s="4454"/>
      <c r="T2" s="4454"/>
      <c r="U2" s="4454"/>
      <c r="V2" s="4454"/>
      <c r="W2" s="4454"/>
      <c r="X2" s="4454"/>
      <c r="Y2" s="4454"/>
      <c r="Z2" s="4454"/>
      <c r="AA2" s="4454"/>
      <c r="AB2" s="4454"/>
    </row>
    <row r="3" spans="1:66" ht="18.600000000000001" thickBot="1">
      <c r="A3" s="2"/>
      <c r="B3" s="3"/>
      <c r="D3" s="4455"/>
      <c r="E3" s="4455"/>
      <c r="H3" s="3"/>
      <c r="I3" s="81">
        <f>+I30/D30</f>
        <v>0.298278944025055</v>
      </c>
      <c r="J3" s="81">
        <f>34467-34868</f>
        <v>-401</v>
      </c>
      <c r="K3" s="4"/>
      <c r="O3" s="82" t="s">
        <v>70</v>
      </c>
      <c r="X3" s="3132"/>
      <c r="Y3" s="68"/>
      <c r="Z3" s="3852"/>
      <c r="AA3" s="4625" t="s">
        <v>224</v>
      </c>
      <c r="AB3" s="4625"/>
    </row>
    <row r="4" spans="1:66" s="5" customFormat="1" ht="17.399999999999999" customHeight="1" thickTop="1">
      <c r="A4" s="4626" t="s">
        <v>0</v>
      </c>
      <c r="B4" s="4623" t="s">
        <v>27</v>
      </c>
      <c r="C4" s="4623" t="s">
        <v>145</v>
      </c>
      <c r="D4" s="4623"/>
      <c r="E4" s="4623"/>
      <c r="F4" s="4628" t="s">
        <v>110</v>
      </c>
      <c r="G4" s="4628"/>
      <c r="H4" s="4628"/>
      <c r="I4" s="4628"/>
      <c r="J4" s="4628"/>
      <c r="K4" s="4628" t="s">
        <v>111</v>
      </c>
      <c r="L4" s="4628"/>
      <c r="M4" s="4628"/>
      <c r="N4" s="4628"/>
      <c r="O4" s="4628"/>
      <c r="P4" s="4623" t="s">
        <v>150</v>
      </c>
      <c r="Q4" s="4623"/>
      <c r="R4" s="4623"/>
      <c r="S4" s="4623"/>
      <c r="T4" s="4623"/>
      <c r="U4" s="4623" t="s">
        <v>139</v>
      </c>
      <c r="V4" s="4623"/>
      <c r="W4" s="4623"/>
      <c r="X4" s="4623" t="s">
        <v>176</v>
      </c>
      <c r="Y4" s="4623"/>
      <c r="Z4" s="4623"/>
      <c r="AA4" s="4623"/>
      <c r="AB4" s="4629"/>
      <c r="AC4" s="4444" t="s">
        <v>177</v>
      </c>
      <c r="AD4" s="4431"/>
      <c r="AE4" s="4431"/>
      <c r="AF4" s="4431"/>
      <c r="AG4" s="4431"/>
      <c r="AH4" s="4431" t="s">
        <v>178</v>
      </c>
      <c r="AI4" s="4431"/>
      <c r="AJ4" s="4431"/>
      <c r="AK4" s="4431"/>
      <c r="AL4" s="4431"/>
      <c r="AM4" s="60"/>
      <c r="AN4" s="60"/>
      <c r="AO4" s="60"/>
      <c r="AP4" s="60"/>
      <c r="AQ4" s="60"/>
      <c r="AR4" s="60"/>
      <c r="AS4" s="60"/>
      <c r="AT4" s="60"/>
    </row>
    <row r="5" spans="1:66" s="5" customFormat="1" ht="57" customHeight="1">
      <c r="A5" s="4627"/>
      <c r="B5" s="4331"/>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24"/>
      <c r="AB124" s="4624"/>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88" t="s">
        <v>225</v>
      </c>
      <c r="B1" s="4488"/>
      <c r="C1" s="4488"/>
      <c r="D1" s="4488"/>
      <c r="E1" s="4488"/>
      <c r="F1" s="4488"/>
      <c r="G1" s="4488"/>
      <c r="H1" s="4488"/>
      <c r="I1" s="4488"/>
      <c r="J1" s="4488"/>
      <c r="K1" s="4488"/>
      <c r="L1" s="125"/>
      <c r="M1" s="125"/>
      <c r="N1" s="125"/>
      <c r="O1" s="125"/>
      <c r="P1" s="125"/>
      <c r="Q1" s="125"/>
      <c r="R1" s="70"/>
      <c r="S1" s="70"/>
      <c r="T1" s="70"/>
      <c r="AC1" s="70"/>
    </row>
    <row r="2" spans="1:32">
      <c r="A2" s="4639" t="str">
        <f>'Phụ lục số 2'!A2:AB2</f>
        <v>(Kèm theo Báo cáo số         /BC-UBND ngày      tháng 10 năm 2023 của Ủy ban nhân dân tỉnh Đồng Tháp)</v>
      </c>
      <c r="B2" s="4640"/>
      <c r="C2" s="4640"/>
      <c r="D2" s="4640"/>
      <c r="E2" s="4640"/>
      <c r="F2" s="4640"/>
      <c r="G2" s="4640"/>
      <c r="H2" s="4640"/>
      <c r="I2" s="4640"/>
      <c r="J2" s="4640"/>
      <c r="K2" s="4640"/>
      <c r="L2" s="125"/>
      <c r="M2" s="125"/>
      <c r="N2" s="125"/>
      <c r="O2" s="125"/>
      <c r="P2" s="125"/>
      <c r="Q2" s="125"/>
      <c r="R2" s="70"/>
      <c r="S2" s="70"/>
      <c r="T2" s="70"/>
      <c r="AC2" s="70"/>
    </row>
    <row r="3" spans="1:32" ht="18.600000000000001" thickBot="1">
      <c r="A3" s="38"/>
      <c r="B3" s="38"/>
      <c r="C3" s="38"/>
      <c r="D3" s="38"/>
      <c r="E3" s="38"/>
      <c r="F3" s="38"/>
      <c r="H3" s="34"/>
      <c r="I3" s="4554" t="s">
        <v>182</v>
      </c>
      <c r="J3" s="4554"/>
      <c r="K3" s="4554"/>
      <c r="L3" s="126"/>
      <c r="M3" s="126"/>
      <c r="N3" s="126"/>
      <c r="O3" s="126"/>
      <c r="P3" s="39"/>
      <c r="Q3" s="39"/>
      <c r="R3" s="39"/>
      <c r="S3" s="39"/>
      <c r="T3" s="39"/>
    </row>
    <row r="4" spans="1:32" s="38" customFormat="1" thickTop="1">
      <c r="A4" s="4470" t="s">
        <v>183</v>
      </c>
      <c r="B4" s="4630" t="s">
        <v>52</v>
      </c>
      <c r="C4" s="4632" t="s">
        <v>184</v>
      </c>
      <c r="D4" s="4632"/>
      <c r="E4" s="4632"/>
      <c r="F4" s="4633" t="s">
        <v>208</v>
      </c>
      <c r="G4" s="4634"/>
      <c r="H4" s="4635"/>
      <c r="I4" s="4636" t="s">
        <v>209</v>
      </c>
      <c r="J4" s="4637"/>
      <c r="K4" s="4638"/>
      <c r="L4" s="4483" t="s">
        <v>185</v>
      </c>
      <c r="M4" s="4483"/>
      <c r="N4" s="4484"/>
      <c r="O4" s="4482" t="s">
        <v>210</v>
      </c>
      <c r="P4" s="4483"/>
      <c r="Q4" s="4485"/>
      <c r="R4" s="4486" t="s">
        <v>242</v>
      </c>
      <c r="S4" s="4486"/>
      <c r="T4" s="4487"/>
      <c r="U4" s="4479" t="s">
        <v>187</v>
      </c>
      <c r="V4" s="4480"/>
      <c r="W4" s="4481"/>
      <c r="X4" s="4479" t="s">
        <v>188</v>
      </c>
      <c r="Y4" s="4480"/>
      <c r="Z4" s="4481"/>
      <c r="AA4" s="4479" t="s">
        <v>189</v>
      </c>
      <c r="AB4" s="4480"/>
      <c r="AC4" s="4481"/>
      <c r="AD4" s="4479" t="s">
        <v>190</v>
      </c>
      <c r="AE4" s="4480"/>
      <c r="AF4" s="4481"/>
    </row>
    <row r="5" spans="1:32" s="38" customFormat="1" ht="17.399999999999999">
      <c r="A5" s="4471"/>
      <c r="B5" s="4631"/>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88" t="s">
        <v>225</v>
      </c>
      <c r="B1" s="4488"/>
      <c r="C1" s="4488"/>
      <c r="D1" s="4488"/>
      <c r="E1" s="4488"/>
      <c r="F1" s="4488"/>
      <c r="G1" s="4488"/>
      <c r="H1" s="4488"/>
      <c r="I1" s="4488"/>
      <c r="J1" s="4488"/>
      <c r="K1" s="4488"/>
      <c r="L1" s="125"/>
      <c r="M1" s="125"/>
      <c r="N1" s="125"/>
      <c r="O1" s="125"/>
      <c r="P1" s="125"/>
      <c r="Q1" s="125"/>
      <c r="R1" s="70"/>
      <c r="S1" s="70"/>
      <c r="T1" s="70"/>
      <c r="AC1" s="70"/>
    </row>
    <row r="2" spans="1:32">
      <c r="A2" s="4639" t="str">
        <f>'Phụ lục số 3'!A2:K2</f>
        <v>(Kèm theo Báo cáo số         /BC-UBND ngày      tháng 10 năm 2023 của Ủy ban nhân dân tỉnh Đồng Tháp)</v>
      </c>
      <c r="B2" s="4640"/>
      <c r="C2" s="4640"/>
      <c r="D2" s="4640"/>
      <c r="E2" s="4640"/>
      <c r="F2" s="4640"/>
      <c r="G2" s="4640"/>
      <c r="H2" s="4640"/>
      <c r="I2" s="4640"/>
      <c r="J2" s="4640"/>
      <c r="K2" s="4640"/>
      <c r="L2" s="125"/>
      <c r="M2" s="125"/>
      <c r="N2" s="125"/>
      <c r="O2" s="125"/>
      <c r="P2" s="125"/>
      <c r="Q2" s="125"/>
      <c r="R2" s="70"/>
      <c r="S2" s="70"/>
      <c r="T2" s="70"/>
      <c r="AC2" s="70"/>
    </row>
    <row r="3" spans="1:32" ht="18.600000000000001" thickBot="1">
      <c r="A3" s="38"/>
      <c r="B3" s="38"/>
      <c r="C3" s="1828"/>
      <c r="D3" s="1828"/>
      <c r="E3" s="1828"/>
      <c r="F3" s="1828"/>
      <c r="G3" s="1239"/>
      <c r="H3" s="1462"/>
      <c r="I3" s="4489" t="s">
        <v>182</v>
      </c>
      <c r="J3" s="4489"/>
      <c r="K3" s="4489"/>
      <c r="L3" s="3057"/>
      <c r="M3" s="126"/>
      <c r="N3" s="126"/>
      <c r="O3" s="126"/>
      <c r="P3" s="39"/>
      <c r="Q3" s="39"/>
      <c r="R3" s="126"/>
      <c r="S3" s="39"/>
      <c r="T3" s="39"/>
    </row>
    <row r="4" spans="1:32" s="38" customFormat="1" ht="17.25" customHeight="1" thickTop="1">
      <c r="A4" s="4332" t="s">
        <v>183</v>
      </c>
      <c r="B4" s="4641" t="s">
        <v>52</v>
      </c>
      <c r="C4" s="4642" t="s">
        <v>184</v>
      </c>
      <c r="D4" s="4642"/>
      <c r="E4" s="4642"/>
      <c r="F4" s="4642" t="s">
        <v>208</v>
      </c>
      <c r="G4" s="4642"/>
      <c r="H4" s="4642"/>
      <c r="I4" s="4636" t="s">
        <v>209</v>
      </c>
      <c r="J4" s="4637"/>
      <c r="K4" s="4638"/>
      <c r="L4" s="4483" t="s">
        <v>185</v>
      </c>
      <c r="M4" s="4483"/>
      <c r="N4" s="4484"/>
      <c r="O4" s="4482" t="s">
        <v>210</v>
      </c>
      <c r="P4" s="4483"/>
      <c r="Q4" s="4485"/>
      <c r="R4" s="4486" t="s">
        <v>186</v>
      </c>
      <c r="S4" s="4486"/>
      <c r="T4" s="4487"/>
      <c r="U4" s="4479" t="s">
        <v>187</v>
      </c>
      <c r="V4" s="4480"/>
      <c r="W4" s="4481"/>
      <c r="X4" s="4479" t="s">
        <v>188</v>
      </c>
      <c r="Y4" s="4480"/>
      <c r="Z4" s="4481"/>
      <c r="AA4" s="4479" t="s">
        <v>189</v>
      </c>
      <c r="AB4" s="4480"/>
      <c r="AC4" s="4481"/>
      <c r="AD4" s="4479" t="s">
        <v>190</v>
      </c>
      <c r="AE4" s="4480"/>
      <c r="AF4" s="4481"/>
    </row>
    <row r="5" spans="1:32" s="38" customFormat="1" ht="17.399999999999999">
      <c r="A5" s="4333"/>
      <c r="B5" s="4493"/>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43" t="s">
        <v>2606</v>
      </c>
      <c r="B2" s="4643"/>
      <c r="C2" s="4643"/>
      <c r="D2" s="4643"/>
      <c r="E2" s="4643"/>
      <c r="F2" s="4643"/>
      <c r="G2" s="4643"/>
      <c r="H2" s="4643"/>
      <c r="I2" s="4643"/>
      <c r="J2" s="4643"/>
      <c r="K2" s="4643"/>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44" t="s">
        <v>244</v>
      </c>
      <c r="B5" s="4646" t="s">
        <v>1311</v>
      </c>
      <c r="C5" s="4648" t="s">
        <v>1312</v>
      </c>
      <c r="D5" s="4649"/>
      <c r="E5" s="4650"/>
      <c r="F5" s="4651" t="s">
        <v>1313</v>
      </c>
      <c r="G5" s="4652"/>
      <c r="H5" s="4653"/>
      <c r="I5" s="4651" t="s">
        <v>2605</v>
      </c>
      <c r="J5" s="4652"/>
      <c r="K5" s="4653"/>
    </row>
    <row r="6" spans="1:11" ht="33.9" customHeight="1">
      <c r="A6" s="4645"/>
      <c r="B6" s="4647"/>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312" t="s">
        <v>2389</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c r="Y1" s="4312"/>
      <c r="Z1" s="4312"/>
      <c r="AA1" s="4312"/>
      <c r="AB1" s="4312"/>
      <c r="AC1" s="4312"/>
      <c r="AD1" s="4312"/>
      <c r="AE1" s="4312"/>
    </row>
    <row r="2" spans="1:34">
      <c r="A2" s="4454" t="str">
        <f>'Phụ lục số 3.1'!A2:K2</f>
        <v>(Kèm theo Báo cáo số         /BC-UBND ngày      tháng 10 năm 2023 của Ủy ban nhân dân tỉnh Đồng Tháp)</v>
      </c>
      <c r="B2" s="4313"/>
      <c r="C2" s="4313"/>
      <c r="D2" s="4313"/>
      <c r="E2" s="4313"/>
      <c r="F2" s="4313"/>
      <c r="G2" s="4313"/>
      <c r="H2" s="4313"/>
      <c r="I2" s="4313"/>
      <c r="J2" s="4313"/>
      <c r="K2" s="4313"/>
      <c r="L2" s="4313"/>
      <c r="M2" s="4313"/>
      <c r="N2" s="4313"/>
      <c r="O2" s="4313"/>
      <c r="P2" s="4313"/>
      <c r="Q2" s="4313"/>
      <c r="R2" s="4313"/>
      <c r="S2" s="4313"/>
      <c r="T2" s="4313"/>
      <c r="U2" s="4313"/>
      <c r="V2" s="4313"/>
      <c r="W2" s="4313"/>
      <c r="X2" s="4313"/>
      <c r="Y2" s="4313"/>
      <c r="Z2" s="4313"/>
      <c r="AA2" s="4313"/>
      <c r="AB2" s="4313"/>
      <c r="AC2" s="4313"/>
      <c r="AD2" s="4313"/>
    </row>
    <row r="3" spans="1:34">
      <c r="U3" s="58"/>
    </row>
    <row r="4" spans="1:34" ht="18.600000000000001" thickBot="1">
      <c r="C4" s="58"/>
      <c r="AB4" s="4654" t="s">
        <v>64</v>
      </c>
      <c r="AC4" s="4654"/>
      <c r="AD4" s="4654"/>
    </row>
    <row r="5" spans="1:34" s="2" customFormat="1" thickTop="1">
      <c r="A5" s="4661" t="s">
        <v>288</v>
      </c>
      <c r="B5" s="4509" t="s">
        <v>1346</v>
      </c>
      <c r="C5" s="4663" t="s">
        <v>176</v>
      </c>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4"/>
      <c r="AE5" s="4439" t="s">
        <v>1512</v>
      </c>
    </row>
    <row r="6" spans="1:34" s="2" customFormat="1" ht="17.399999999999999" customHeight="1">
      <c r="A6" s="4662"/>
      <c r="B6" s="4331"/>
      <c r="C6" s="4331" t="s">
        <v>1421</v>
      </c>
      <c r="D6" s="4437" t="s">
        <v>1511</v>
      </c>
      <c r="E6" s="4438"/>
      <c r="F6" s="4438"/>
      <c r="G6" s="4438"/>
      <c r="H6" s="4438"/>
      <c r="I6" s="4439"/>
      <c r="J6" s="4375" t="s">
        <v>1430</v>
      </c>
      <c r="K6" s="4375"/>
      <c r="L6" s="4375"/>
      <c r="M6" s="4375"/>
      <c r="N6" s="4375"/>
      <c r="O6" s="4375"/>
      <c r="P6" s="4375"/>
      <c r="Q6" s="4375"/>
      <c r="R6" s="4375"/>
      <c r="S6" s="4375"/>
      <c r="T6" s="4375"/>
      <c r="U6" s="4375"/>
      <c r="V6" s="4375"/>
      <c r="W6" s="4373" t="s">
        <v>60</v>
      </c>
      <c r="X6" s="4373" t="s">
        <v>1513</v>
      </c>
      <c r="Y6" s="129"/>
      <c r="Z6" s="4658" t="s">
        <v>2612</v>
      </c>
      <c r="AA6" s="4655" t="s">
        <v>893</v>
      </c>
      <c r="AB6" s="4331" t="s">
        <v>1427</v>
      </c>
      <c r="AC6" s="4493" t="s">
        <v>309</v>
      </c>
      <c r="AD6" s="4665"/>
      <c r="AE6" s="4439"/>
    </row>
    <row r="7" spans="1:34" s="2" customFormat="1" ht="15.6" customHeight="1">
      <c r="A7" s="4662"/>
      <c r="B7" s="4331"/>
      <c r="C7" s="4331"/>
      <c r="D7" s="4373" t="s">
        <v>1507</v>
      </c>
      <c r="E7" s="4437" t="s">
        <v>309</v>
      </c>
      <c r="F7" s="4438"/>
      <c r="G7" s="4438"/>
      <c r="H7" s="4438"/>
      <c r="I7" s="4439"/>
      <c r="J7" s="4331" t="s">
        <v>1422</v>
      </c>
      <c r="K7" s="4375" t="s">
        <v>309</v>
      </c>
      <c r="L7" s="4375"/>
      <c r="M7" s="4375"/>
      <c r="N7" s="4375"/>
      <c r="O7" s="4375"/>
      <c r="P7" s="4375"/>
      <c r="Q7" s="4375"/>
      <c r="R7" s="4375"/>
      <c r="S7" s="4375"/>
      <c r="T7" s="4375"/>
      <c r="U7" s="4375"/>
      <c r="V7" s="4375"/>
      <c r="W7" s="4559"/>
      <c r="X7" s="4559"/>
      <c r="Y7" s="129"/>
      <c r="Z7" s="4659"/>
      <c r="AA7" s="4656"/>
      <c r="AB7" s="4331"/>
      <c r="AC7" s="4493"/>
      <c r="AD7" s="4665"/>
      <c r="AE7" s="4439"/>
    </row>
    <row r="8" spans="1:34" s="70" customFormat="1" ht="156.6">
      <c r="A8" s="4662"/>
      <c r="B8" s="4331"/>
      <c r="C8" s="4331"/>
      <c r="D8" s="4374"/>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31"/>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74"/>
      <c r="X8" s="4374"/>
      <c r="Y8" s="7"/>
      <c r="Z8" s="4660"/>
      <c r="AA8" s="4657"/>
      <c r="AB8" s="4331"/>
      <c r="AC8" s="7" t="s">
        <v>328</v>
      </c>
      <c r="AD8" s="3001" t="s">
        <v>2611</v>
      </c>
      <c r="AE8" s="4439"/>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13"/>
      <c r="F2" s="4313"/>
      <c r="G2" s="4313"/>
      <c r="H2" s="4313"/>
      <c r="I2" s="4313"/>
      <c r="J2" s="4313"/>
      <c r="K2" s="4313"/>
      <c r="L2" s="4313"/>
      <c r="M2" s="4313"/>
      <c r="N2" s="4313"/>
      <c r="O2" s="4313"/>
      <c r="P2" s="4313"/>
      <c r="Q2" s="4313"/>
      <c r="R2" s="4313"/>
      <c r="S2" s="4313"/>
      <c r="T2" s="4313"/>
      <c r="U2" s="4313"/>
      <c r="V2" s="4313"/>
      <c r="W2" s="4313"/>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34" t="s">
        <v>224</v>
      </c>
      <c r="V3" s="4434"/>
      <c r="W3" s="4434"/>
      <c r="AL3" s="2515"/>
      <c r="AM3" s="4445" t="s">
        <v>224</v>
      </c>
      <c r="AN3" s="4445"/>
      <c r="AO3" s="4445"/>
    </row>
    <row r="4" spans="1:41">
      <c r="D4" s="2514"/>
      <c r="E4" s="2514"/>
      <c r="F4" s="163"/>
      <c r="T4" s="2515"/>
      <c r="U4" s="2800"/>
      <c r="V4" s="2800"/>
      <c r="W4" s="2800"/>
      <c r="AL4" s="2515"/>
      <c r="AM4" s="2799"/>
      <c r="AN4" s="2799"/>
      <c r="AO4" s="2799"/>
    </row>
    <row r="5" spans="1:41" ht="24.75" customHeight="1">
      <c r="A5" s="4667" t="s">
        <v>244</v>
      </c>
      <c r="B5" s="4668" t="s">
        <v>246</v>
      </c>
      <c r="C5" s="4666" t="s">
        <v>247</v>
      </c>
      <c r="D5" s="4666"/>
      <c r="E5" s="4666"/>
      <c r="F5" s="4666" t="s">
        <v>248</v>
      </c>
      <c r="G5" s="4666"/>
      <c r="H5" s="4666"/>
      <c r="I5" s="4666" t="s">
        <v>249</v>
      </c>
      <c r="J5" s="4666"/>
      <c r="K5" s="4666"/>
      <c r="L5" s="4666" t="s">
        <v>250</v>
      </c>
      <c r="M5" s="4666"/>
      <c r="N5" s="4666"/>
      <c r="O5" s="4666" t="s">
        <v>251</v>
      </c>
      <c r="P5" s="4666"/>
      <c r="Q5" s="4666"/>
      <c r="R5" s="4666" t="s">
        <v>252</v>
      </c>
      <c r="S5" s="4666"/>
      <c r="T5" s="4666"/>
      <c r="U5" s="4666" t="s">
        <v>253</v>
      </c>
      <c r="V5" s="4666"/>
      <c r="W5" s="4666"/>
      <c r="X5" s="4666" t="s">
        <v>254</v>
      </c>
      <c r="Y5" s="4666"/>
      <c r="Z5" s="4666"/>
      <c r="AA5" s="4666" t="s">
        <v>255</v>
      </c>
      <c r="AB5" s="4666"/>
      <c r="AC5" s="4666"/>
      <c r="AD5" s="4666" t="s">
        <v>256</v>
      </c>
      <c r="AE5" s="4666"/>
      <c r="AF5" s="4666"/>
      <c r="AG5" s="4666" t="s">
        <v>257</v>
      </c>
      <c r="AH5" s="4666"/>
      <c r="AI5" s="4666"/>
      <c r="AJ5" s="4666" t="s">
        <v>258</v>
      </c>
      <c r="AK5" s="4666"/>
      <c r="AL5" s="4666"/>
      <c r="AM5" s="4666" t="s">
        <v>259</v>
      </c>
      <c r="AN5" s="4666"/>
      <c r="AO5" s="4666"/>
    </row>
    <row r="6" spans="1:41" s="34" customFormat="1" ht="27.75" customHeight="1">
      <c r="A6" s="4667"/>
      <c r="B6" s="4668"/>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55" t="s">
        <v>2361</v>
      </c>
      <c r="B1" s="4455"/>
      <c r="C1" s="4455"/>
      <c r="D1" s="4455"/>
      <c r="E1" s="4455"/>
      <c r="F1" s="4455"/>
      <c r="G1" s="4455"/>
      <c r="H1" s="4455"/>
      <c r="I1" s="4455"/>
      <c r="J1" s="4455"/>
      <c r="K1" s="4455"/>
      <c r="L1" s="4455"/>
      <c r="M1" s="4455"/>
      <c r="N1" s="4455"/>
      <c r="O1" s="4455"/>
    </row>
    <row r="2" spans="1:15" ht="18.75" customHeight="1">
      <c r="A2" s="4454" t="str">
        <f>'Phụ lục số 4'!A2:AD2</f>
        <v>(Kèm theo Báo cáo số         /BC-UBND ngày      tháng 10 năm 2023 của Ủy ban nhân dân tỉnh Đồng Tháp)</v>
      </c>
      <c r="B2" s="4454"/>
      <c r="C2" s="4454"/>
      <c r="D2" s="4454"/>
      <c r="E2" s="4454"/>
      <c r="F2" s="4454"/>
      <c r="G2" s="4454"/>
      <c r="H2" s="4454"/>
      <c r="I2" s="4454"/>
      <c r="J2" s="4454"/>
      <c r="K2" s="4454"/>
      <c r="L2" s="4454"/>
      <c r="M2" s="4454"/>
      <c r="N2" s="4454"/>
      <c r="O2" s="4454"/>
    </row>
    <row r="3" spans="1:15" ht="18.75" customHeight="1">
      <c r="M3" s="4434" t="s">
        <v>64</v>
      </c>
      <c r="N3" s="4434"/>
      <c r="O3" s="4434"/>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14" t="s">
        <v>542</v>
      </c>
      <c r="B1" s="4214"/>
      <c r="C1" s="4214"/>
      <c r="D1" s="4214"/>
      <c r="E1" s="4214"/>
      <c r="F1" s="4214"/>
      <c r="G1" s="4214"/>
      <c r="H1" s="4214"/>
      <c r="I1" s="4214"/>
      <c r="J1" s="4214"/>
      <c r="K1" s="4214"/>
      <c r="L1" s="4214"/>
      <c r="M1" s="4214"/>
      <c r="N1" s="4214"/>
      <c r="O1" s="4214"/>
      <c r="P1" s="4214"/>
      <c r="Q1" s="4214"/>
      <c r="R1" s="4214"/>
      <c r="S1" s="4214"/>
      <c r="T1" s="4214"/>
      <c r="U1" s="4214"/>
      <c r="V1" s="4214"/>
      <c r="W1" s="4214"/>
      <c r="X1" s="4214"/>
      <c r="Y1" s="4214"/>
      <c r="Z1" s="4214"/>
      <c r="AA1" s="4214"/>
      <c r="AB1" s="4214"/>
      <c r="AC1" s="4214"/>
      <c r="AD1" s="4214"/>
      <c r="AE1" s="4214"/>
      <c r="AF1" s="4214"/>
      <c r="AG1" s="4214"/>
      <c r="AH1" s="4214"/>
      <c r="AI1" s="4214"/>
      <c r="AJ1" s="4214"/>
      <c r="AK1" s="4214"/>
      <c r="AL1" s="4214"/>
      <c r="AM1" s="4214"/>
      <c r="AN1" s="4214"/>
      <c r="AO1" s="4214"/>
      <c r="AP1" s="4214"/>
      <c r="AQ1" s="4214"/>
      <c r="AR1" s="4214"/>
      <c r="AS1" s="4214"/>
      <c r="AT1" s="4214"/>
      <c r="AU1" s="4214"/>
      <c r="AV1" s="4214"/>
      <c r="AW1" s="4214"/>
      <c r="AX1" s="4214"/>
    </row>
    <row r="2" spans="1:52">
      <c r="A2" s="4215" t="s">
        <v>543</v>
      </c>
      <c r="B2" s="4215"/>
      <c r="C2" s="4215"/>
      <c r="D2" s="4215"/>
      <c r="E2" s="4215"/>
      <c r="F2" s="4215"/>
      <c r="G2" s="4215"/>
      <c r="H2" s="4215"/>
      <c r="I2" s="4215"/>
      <c r="J2" s="4215"/>
      <c r="K2" s="4215"/>
      <c r="L2" s="4215"/>
      <c r="M2" s="4215"/>
      <c r="N2" s="4215"/>
      <c r="O2" s="4215"/>
      <c r="P2" s="4215"/>
      <c r="Q2" s="4215"/>
      <c r="R2" s="4215"/>
      <c r="S2" s="4215"/>
      <c r="T2" s="4215"/>
      <c r="U2" s="4215"/>
      <c r="V2" s="4215"/>
      <c r="W2" s="4215"/>
      <c r="X2" s="4215"/>
      <c r="Y2" s="4215"/>
      <c r="Z2" s="4215"/>
      <c r="AA2" s="4215"/>
      <c r="AB2" s="4215"/>
      <c r="AC2" s="4215"/>
      <c r="AD2" s="4215"/>
      <c r="AE2" s="4215"/>
      <c r="AF2" s="4215"/>
      <c r="AG2" s="4215"/>
      <c r="AH2" s="4215"/>
      <c r="AI2" s="4215"/>
      <c r="AJ2" s="4215"/>
      <c r="AK2" s="4215"/>
      <c r="AL2" s="4215"/>
      <c r="AM2" s="4215"/>
      <c r="AN2" s="4215"/>
      <c r="AO2" s="4215"/>
      <c r="AP2" s="4215"/>
      <c r="AQ2" s="4215"/>
      <c r="AR2" s="4215"/>
      <c r="AS2" s="4215"/>
      <c r="AT2" s="4215"/>
      <c r="AU2" s="4215"/>
      <c r="AV2" s="4215"/>
      <c r="AW2" s="4215"/>
      <c r="AX2" s="4215"/>
    </row>
    <row r="3" spans="1:52" ht="16.2" thickBot="1">
      <c r="A3" s="246"/>
      <c r="AH3" s="230"/>
      <c r="AN3" s="292" t="s">
        <v>64</v>
      </c>
    </row>
    <row r="4" spans="1:52" s="561" customFormat="1" ht="15.75" customHeight="1">
      <c r="A4" s="4282" t="s">
        <v>0</v>
      </c>
      <c r="B4" s="4276" t="s">
        <v>27</v>
      </c>
      <c r="C4" s="4276" t="s">
        <v>428</v>
      </c>
      <c r="D4" s="4276" t="s">
        <v>431</v>
      </c>
      <c r="E4" s="4276" t="s">
        <v>432</v>
      </c>
      <c r="F4" s="4276" t="s">
        <v>433</v>
      </c>
      <c r="G4" s="4276" t="s">
        <v>434</v>
      </c>
      <c r="H4" s="4276" t="s">
        <v>435</v>
      </c>
      <c r="I4" s="4276" t="s">
        <v>544</v>
      </c>
      <c r="J4" s="4276" t="s">
        <v>545</v>
      </c>
      <c r="K4" s="4276" t="s">
        <v>546</v>
      </c>
      <c r="L4" s="4276" t="s">
        <v>438</v>
      </c>
      <c r="M4" s="4276" t="s">
        <v>439</v>
      </c>
      <c r="N4" s="4278" t="s">
        <v>547</v>
      </c>
      <c r="O4" s="4279"/>
      <c r="P4" s="4278" t="s">
        <v>548</v>
      </c>
      <c r="Q4" s="4279"/>
      <c r="R4" s="4280" t="s">
        <v>549</v>
      </c>
      <c r="S4" s="4281"/>
      <c r="T4" s="4259" t="s">
        <v>550</v>
      </c>
      <c r="U4" s="4259" t="s">
        <v>551</v>
      </c>
      <c r="V4" s="4259" t="s">
        <v>546</v>
      </c>
      <c r="W4" s="4259" t="s">
        <v>552</v>
      </c>
      <c r="X4" s="4280" t="s">
        <v>553</v>
      </c>
      <c r="Y4" s="4281"/>
      <c r="Z4" s="4280" t="s">
        <v>554</v>
      </c>
      <c r="AA4" s="4281"/>
      <c r="AB4" s="4259" t="s">
        <v>555</v>
      </c>
      <c r="AC4" s="4259" t="s">
        <v>29</v>
      </c>
      <c r="AD4" s="1391"/>
      <c r="AE4" s="1391"/>
      <c r="AF4" s="4278" t="s">
        <v>145</v>
      </c>
      <c r="AG4" s="4279"/>
      <c r="AH4" s="4276" t="s">
        <v>176</v>
      </c>
      <c r="AI4" s="4276" t="s">
        <v>177</v>
      </c>
      <c r="AJ4" s="4276" t="s">
        <v>556</v>
      </c>
      <c r="AK4" s="4276" t="s">
        <v>455</v>
      </c>
      <c r="AL4" s="4276" t="s">
        <v>557</v>
      </c>
      <c r="AM4" s="4276" t="s">
        <v>558</v>
      </c>
      <c r="AN4" s="4276" t="s">
        <v>559</v>
      </c>
      <c r="AO4" s="4268" t="s">
        <v>560</v>
      </c>
      <c r="AP4" s="4253" t="s">
        <v>561</v>
      </c>
      <c r="AQ4" s="4253" t="s">
        <v>562</v>
      </c>
      <c r="AR4" s="4253" t="s">
        <v>563</v>
      </c>
      <c r="AS4" s="4253" t="s">
        <v>564</v>
      </c>
      <c r="AT4" s="4255" t="s">
        <v>565</v>
      </c>
      <c r="AU4" s="4229" t="s">
        <v>566</v>
      </c>
      <c r="AV4" s="4221" t="s">
        <v>557</v>
      </c>
      <c r="AW4" s="4221" t="s">
        <v>558</v>
      </c>
      <c r="AX4" s="4267" t="s">
        <v>567</v>
      </c>
    </row>
    <row r="5" spans="1:52" s="561" customFormat="1" ht="15.75" customHeight="1">
      <c r="A5" s="4283"/>
      <c r="B5" s="4277"/>
      <c r="C5" s="4277"/>
      <c r="D5" s="4277"/>
      <c r="E5" s="4277"/>
      <c r="F5" s="4277"/>
      <c r="G5" s="4277"/>
      <c r="H5" s="4277"/>
      <c r="I5" s="4277"/>
      <c r="J5" s="4277"/>
      <c r="K5" s="4277"/>
      <c r="L5" s="4277"/>
      <c r="M5" s="4277"/>
      <c r="N5" s="4225" t="s">
        <v>1752</v>
      </c>
      <c r="O5" s="4285"/>
      <c r="P5" s="4225" t="s">
        <v>164</v>
      </c>
      <c r="Q5" s="4285"/>
      <c r="R5" s="4286" t="s">
        <v>165</v>
      </c>
      <c r="S5" s="4287"/>
      <c r="T5" s="4260"/>
      <c r="U5" s="4260"/>
      <c r="V5" s="4260"/>
      <c r="W5" s="4260"/>
      <c r="X5" s="4286" t="s">
        <v>166</v>
      </c>
      <c r="Y5" s="4287"/>
      <c r="Z5" s="4286" t="s">
        <v>167</v>
      </c>
      <c r="AA5" s="4287"/>
      <c r="AB5" s="4260"/>
      <c r="AC5" s="4260"/>
      <c r="AD5" s="1392"/>
      <c r="AE5" s="1392"/>
      <c r="AF5" s="4225" t="s">
        <v>568</v>
      </c>
      <c r="AG5" s="4285"/>
      <c r="AH5" s="4277"/>
      <c r="AI5" s="4277"/>
      <c r="AJ5" s="4277"/>
      <c r="AK5" s="4277"/>
      <c r="AL5" s="4277"/>
      <c r="AM5" s="4277"/>
      <c r="AN5" s="4277"/>
      <c r="AO5" s="4269"/>
      <c r="AP5" s="4254"/>
      <c r="AQ5" s="4254"/>
      <c r="AR5" s="4254"/>
      <c r="AS5" s="4254"/>
      <c r="AT5" s="4256"/>
      <c r="AU5" s="4229"/>
      <c r="AV5" s="4277"/>
      <c r="AW5" s="4277"/>
      <c r="AX5" s="4267"/>
    </row>
    <row r="6" spans="1:52" s="561" customFormat="1" ht="151.5" customHeight="1">
      <c r="A6" s="4284"/>
      <c r="B6" s="4233"/>
      <c r="C6" s="4233"/>
      <c r="D6" s="4233"/>
      <c r="E6" s="4233"/>
      <c r="F6" s="4233"/>
      <c r="G6" s="4233"/>
      <c r="H6" s="4233"/>
      <c r="I6" s="4233"/>
      <c r="J6" s="4233"/>
      <c r="K6" s="4233"/>
      <c r="L6" s="4233"/>
      <c r="M6" s="4233"/>
      <c r="N6" s="1381" t="s">
        <v>465</v>
      </c>
      <c r="O6" s="562" t="s">
        <v>466</v>
      </c>
      <c r="P6" s="1381" t="s">
        <v>465</v>
      </c>
      <c r="Q6" s="562" t="s">
        <v>466</v>
      </c>
      <c r="R6" s="562" t="s">
        <v>465</v>
      </c>
      <c r="S6" s="562" t="s">
        <v>466</v>
      </c>
      <c r="T6" s="4261"/>
      <c r="U6" s="4261"/>
      <c r="V6" s="4261"/>
      <c r="W6" s="4261"/>
      <c r="X6" s="562" t="s">
        <v>465</v>
      </c>
      <c r="Y6" s="562" t="s">
        <v>466</v>
      </c>
      <c r="Z6" s="562" t="s">
        <v>465</v>
      </c>
      <c r="AA6" s="562" t="s">
        <v>466</v>
      </c>
      <c r="AB6" s="4261"/>
      <c r="AC6" s="4261"/>
      <c r="AD6" s="1393"/>
      <c r="AE6" s="1393"/>
      <c r="AF6" s="562" t="s">
        <v>465</v>
      </c>
      <c r="AG6" s="562" t="s">
        <v>569</v>
      </c>
      <c r="AH6" s="4233"/>
      <c r="AI6" s="4233"/>
      <c r="AJ6" s="4233"/>
      <c r="AK6" s="4233"/>
      <c r="AL6" s="4233"/>
      <c r="AM6" s="4233"/>
      <c r="AN6" s="4233"/>
      <c r="AO6" s="4269"/>
      <c r="AP6" s="4254"/>
      <c r="AQ6" s="4254"/>
      <c r="AR6" s="4254"/>
      <c r="AS6" s="4254"/>
      <c r="AT6" s="4256"/>
      <c r="AU6" s="4229"/>
      <c r="AV6" s="4233"/>
      <c r="AW6" s="4233"/>
      <c r="AX6" s="4267"/>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312" t="s">
        <v>2373</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row>
    <row r="2" spans="1:25">
      <c r="A2" s="4454" t="str">
        <f>'Phụ lục số 6'!A2:O2</f>
        <v>(Kèm theo Báo cáo số         /BC-UBND ngày      tháng 10 năm 2023 của Ủy ban nhân dân tỉnh Đồng Tháp)</v>
      </c>
      <c r="B2" s="4313"/>
      <c r="C2" s="4313"/>
      <c r="D2" s="4313"/>
      <c r="E2" s="4313"/>
      <c r="F2" s="4313"/>
      <c r="G2" s="4313"/>
      <c r="H2" s="4313"/>
      <c r="I2" s="4313"/>
      <c r="J2" s="4313"/>
      <c r="K2" s="4313"/>
      <c r="L2" s="4313"/>
      <c r="M2" s="4313"/>
      <c r="N2" s="4313"/>
      <c r="O2" s="4313"/>
      <c r="P2" s="4313"/>
      <c r="Q2" s="4313"/>
      <c r="R2" s="4313"/>
      <c r="S2" s="4313"/>
      <c r="T2" s="4313"/>
      <c r="U2" s="4313"/>
      <c r="V2" s="4313"/>
      <c r="W2" s="4313"/>
      <c r="X2" s="4313"/>
      <c r="Y2" s="4313"/>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54" t="s">
        <v>64</v>
      </c>
      <c r="W4" s="4554"/>
      <c r="X4" s="4554"/>
      <c r="Y4" s="4554"/>
    </row>
    <row r="5" spans="1:25" s="2" customFormat="1" ht="16.5" customHeight="1">
      <c r="A5" s="4671" t="s">
        <v>244</v>
      </c>
      <c r="B5" s="4330" t="s">
        <v>305</v>
      </c>
      <c r="C5" s="4330" t="s">
        <v>2427</v>
      </c>
      <c r="D5" s="4673" t="s">
        <v>306</v>
      </c>
      <c r="E5" s="4674"/>
      <c r="F5" s="4674"/>
      <c r="G5" s="4674"/>
      <c r="H5" s="4674"/>
      <c r="I5" s="4674"/>
      <c r="J5" s="4674"/>
      <c r="K5" s="4674"/>
      <c r="L5" s="4674"/>
      <c r="M5" s="4674"/>
      <c r="N5" s="4674"/>
      <c r="O5" s="4674"/>
      <c r="P5" s="4675"/>
      <c r="Q5" s="4330" t="s">
        <v>2378</v>
      </c>
      <c r="R5" s="4632" t="s">
        <v>2428</v>
      </c>
      <c r="S5" s="4632"/>
      <c r="T5" s="4632"/>
      <c r="U5" s="4632"/>
      <c r="V5" s="4632"/>
      <c r="W5" s="4632"/>
      <c r="X5" s="4632"/>
      <c r="Y5" s="4327" t="s">
        <v>302</v>
      </c>
    </row>
    <row r="6" spans="1:25" s="2" customFormat="1" ht="15.75" customHeight="1">
      <c r="A6" s="4672"/>
      <c r="B6" s="4331"/>
      <c r="C6" s="4331"/>
      <c r="D6" s="4373" t="s">
        <v>307</v>
      </c>
      <c r="E6" s="4331" t="s">
        <v>308</v>
      </c>
      <c r="F6" s="4373" t="s">
        <v>309</v>
      </c>
      <c r="G6" s="4373"/>
      <c r="H6" s="4331" t="s">
        <v>310</v>
      </c>
      <c r="I6" s="4569" t="s">
        <v>309</v>
      </c>
      <c r="J6" s="4570"/>
      <c r="K6" s="4570"/>
      <c r="L6" s="4570"/>
      <c r="M6" s="4570"/>
      <c r="N6" s="4570"/>
      <c r="O6" s="4571"/>
      <c r="P6" s="4373" t="s">
        <v>1702</v>
      </c>
      <c r="Q6" s="4331"/>
      <c r="R6" s="4375" t="s">
        <v>93</v>
      </c>
      <c r="S6" s="4375"/>
      <c r="T6" s="4375"/>
      <c r="U6" s="4375" t="s">
        <v>58</v>
      </c>
      <c r="V6" s="4375"/>
      <c r="W6" s="4375"/>
      <c r="X6" s="4331" t="s">
        <v>87</v>
      </c>
      <c r="Y6" s="4328"/>
    </row>
    <row r="7" spans="1:25" s="2" customFormat="1" ht="15.75" customHeight="1">
      <c r="A7" s="4672"/>
      <c r="B7" s="4331"/>
      <c r="C7" s="4331"/>
      <c r="D7" s="4559"/>
      <c r="E7" s="4331"/>
      <c r="F7" s="4374"/>
      <c r="G7" s="4374"/>
      <c r="H7" s="4331"/>
      <c r="I7" s="4331" t="s">
        <v>238</v>
      </c>
      <c r="J7" s="4331" t="s">
        <v>311</v>
      </c>
      <c r="K7" s="4331"/>
      <c r="L7" s="4331"/>
      <c r="M7" s="4331"/>
      <c r="N7" s="4331"/>
      <c r="O7" s="7"/>
      <c r="P7" s="4559"/>
      <c r="Q7" s="4331"/>
      <c r="R7" s="4331" t="s">
        <v>312</v>
      </c>
      <c r="S7" s="4331" t="s">
        <v>309</v>
      </c>
      <c r="T7" s="4331"/>
      <c r="U7" s="4331" t="s">
        <v>312</v>
      </c>
      <c r="V7" s="4375" t="s">
        <v>309</v>
      </c>
      <c r="W7" s="4375"/>
      <c r="X7" s="4331"/>
      <c r="Y7" s="4328"/>
    </row>
    <row r="8" spans="1:25" s="2" customFormat="1" ht="335.4" customHeight="1">
      <c r="A8" s="4672"/>
      <c r="B8" s="4331"/>
      <c r="C8" s="4331"/>
      <c r="D8" s="4374"/>
      <c r="E8" s="4331"/>
      <c r="F8" s="7" t="s">
        <v>313</v>
      </c>
      <c r="G8" s="7" t="s">
        <v>314</v>
      </c>
      <c r="H8" s="4331"/>
      <c r="I8" s="4331"/>
      <c r="J8" s="4331"/>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74"/>
      <c r="Q8" s="4331"/>
      <c r="R8" s="4331"/>
      <c r="S8" s="7" t="s">
        <v>1305</v>
      </c>
      <c r="T8" s="7" t="s">
        <v>391</v>
      </c>
      <c r="U8" s="4331"/>
      <c r="V8" s="7" t="s">
        <v>300</v>
      </c>
      <c r="W8" s="7" t="s">
        <v>301</v>
      </c>
      <c r="X8" s="4331"/>
      <c r="Y8" s="4328"/>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69" t="s">
        <v>325</v>
      </c>
      <c r="B22" s="4670"/>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88" t="s">
        <v>2386</v>
      </c>
      <c r="B1" s="4495"/>
      <c r="C1" s="4495"/>
      <c r="D1" s="4495"/>
      <c r="E1" s="4495"/>
    </row>
    <row r="2" spans="1:7">
      <c r="A2" s="4639" t="str">
        <f>'Phụ lục số 7'!A2:Y2</f>
        <v>(Kèm theo Báo cáo số         /BC-UBND ngày      tháng 10 năm 2023 của Ủy ban nhân dân tỉnh Đồng Tháp)</v>
      </c>
      <c r="B2" s="4640"/>
      <c r="C2" s="4640"/>
      <c r="D2" s="4640"/>
      <c r="E2" s="4640"/>
    </row>
    <row r="3" spans="1:7">
      <c r="A3" s="70"/>
      <c r="B3" s="2207"/>
      <c r="C3" s="2207"/>
      <c r="D3" s="2207"/>
      <c r="E3" s="2207"/>
    </row>
    <row r="4" spans="1:7">
      <c r="E4" s="39" t="s">
        <v>64</v>
      </c>
    </row>
    <row r="5" spans="1:7" s="70" customFormat="1" ht="17.399999999999999">
      <c r="A5" s="4582" t="s">
        <v>244</v>
      </c>
      <c r="B5" s="4331" t="s">
        <v>326</v>
      </c>
      <c r="C5" s="4331" t="s">
        <v>1700</v>
      </c>
      <c r="D5" s="4331" t="s">
        <v>327</v>
      </c>
      <c r="E5" s="4331"/>
    </row>
    <row r="6" spans="1:7" s="70" customFormat="1" ht="52.2">
      <c r="A6" s="4582"/>
      <c r="B6" s="4331"/>
      <c r="C6" s="4331"/>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312" t="s">
        <v>2728</v>
      </c>
      <c r="B1" s="4312"/>
      <c r="C1" s="4312"/>
      <c r="D1" s="4312"/>
      <c r="E1" s="4312"/>
      <c r="F1" s="4312"/>
      <c r="G1" s="4312"/>
      <c r="H1" s="4312"/>
      <c r="I1" s="4312"/>
      <c r="J1" s="4312"/>
      <c r="K1" s="4312"/>
      <c r="L1" s="4312"/>
    </row>
    <row r="2" spans="1:12">
      <c r="A2" s="4454" t="str">
        <f>'Phụ lục số 6'!A2:O2</f>
        <v>(Kèm theo Báo cáo số         /BC-UBND ngày      tháng 10 năm 2023 của Ủy ban nhân dân tỉnh Đồng Tháp)</v>
      </c>
      <c r="B2" s="4454"/>
      <c r="C2" s="4454"/>
      <c r="D2" s="4454"/>
      <c r="E2" s="4454"/>
      <c r="F2" s="4454"/>
      <c r="G2" s="4454"/>
      <c r="H2" s="4454"/>
      <c r="I2" s="4454"/>
      <c r="J2" s="4454"/>
      <c r="K2" s="4454"/>
      <c r="L2" s="4454"/>
    </row>
    <row r="3" spans="1:12">
      <c r="A3" s="38"/>
      <c r="B3" s="38"/>
    </row>
    <row r="4" spans="1:12" ht="17.25" customHeight="1"/>
    <row r="5" spans="1:12" s="2" customFormat="1" ht="16.5" customHeight="1">
      <c r="A5" s="4676" t="s">
        <v>244</v>
      </c>
      <c r="B5" s="4331" t="s">
        <v>305</v>
      </c>
      <c r="C5" s="4331" t="s">
        <v>2724</v>
      </c>
      <c r="D5" s="4331"/>
      <c r="E5" s="4331"/>
      <c r="F5" s="4331" t="s">
        <v>2727</v>
      </c>
      <c r="G5" s="4331"/>
      <c r="H5" s="4331"/>
      <c r="I5" s="4493" t="s">
        <v>916</v>
      </c>
      <c r="J5" s="4493"/>
      <c r="K5" s="4493"/>
      <c r="L5" s="4373" t="s">
        <v>395</v>
      </c>
    </row>
    <row r="6" spans="1:12" s="1319" customFormat="1" ht="72.599999999999994" customHeight="1">
      <c r="A6" s="4676"/>
      <c r="B6" s="4331"/>
      <c r="C6" s="7" t="s">
        <v>339</v>
      </c>
      <c r="D6" s="7" t="s">
        <v>2725</v>
      </c>
      <c r="E6" s="7" t="s">
        <v>2726</v>
      </c>
      <c r="F6" s="7" t="s">
        <v>339</v>
      </c>
      <c r="G6" s="7" t="s">
        <v>2725</v>
      </c>
      <c r="H6" s="7" t="s">
        <v>2726</v>
      </c>
      <c r="I6" s="7" t="s">
        <v>339</v>
      </c>
      <c r="J6" s="7" t="s">
        <v>2725</v>
      </c>
      <c r="K6" s="7" t="s">
        <v>2726</v>
      </c>
      <c r="L6" s="4374"/>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88" t="s">
        <v>1861</v>
      </c>
      <c r="D1" s="4488"/>
      <c r="E1" s="4488"/>
      <c r="F1" s="4488"/>
      <c r="G1" s="4488"/>
      <c r="H1" s="4488"/>
      <c r="I1" s="4488"/>
      <c r="J1" s="4488"/>
      <c r="K1" s="4488"/>
      <c r="L1" s="4488"/>
      <c r="M1" s="4488"/>
      <c r="N1" s="4488"/>
      <c r="O1" s="4488" t="s">
        <v>1861</v>
      </c>
      <c r="P1" s="4488"/>
      <c r="Q1" s="4488"/>
      <c r="R1" s="4488"/>
      <c r="S1" s="4488"/>
      <c r="T1" s="4488"/>
      <c r="U1" s="4488"/>
      <c r="V1" s="4488"/>
      <c r="W1" s="4488"/>
      <c r="X1" s="4488"/>
      <c r="Y1" s="4488"/>
      <c r="Z1" s="4488"/>
      <c r="AA1" s="4488" t="s">
        <v>1861</v>
      </c>
      <c r="AB1" s="4488"/>
      <c r="AC1" s="4488"/>
      <c r="AD1" s="4488"/>
      <c r="AE1" s="4488"/>
      <c r="AF1" s="4488"/>
      <c r="AG1" s="4488"/>
      <c r="AH1" s="4488"/>
      <c r="AI1" s="4488"/>
      <c r="AJ1" s="4488"/>
      <c r="AK1" s="4488"/>
      <c r="AL1" s="4488"/>
      <c r="AM1" s="4488" t="s">
        <v>1861</v>
      </c>
      <c r="AN1" s="4488"/>
      <c r="AO1" s="4488"/>
      <c r="AP1" s="4488"/>
      <c r="AQ1" s="4488"/>
      <c r="AR1" s="4488"/>
      <c r="AS1" s="4488"/>
      <c r="AT1" s="4488"/>
      <c r="AU1" s="4488"/>
      <c r="AV1" s="4488"/>
      <c r="AW1" s="4488"/>
      <c r="AX1" s="4488"/>
      <c r="AY1" s="4488" t="s">
        <v>1861</v>
      </c>
      <c r="AZ1" s="4488"/>
      <c r="BA1" s="4488"/>
      <c r="BB1" s="4488"/>
      <c r="BC1" s="4488"/>
      <c r="BD1" s="4488"/>
      <c r="BE1" s="4488"/>
      <c r="BF1" s="4488"/>
      <c r="BG1" s="4488"/>
      <c r="BH1" s="4488"/>
      <c r="BI1" s="4488"/>
      <c r="BJ1" s="4488"/>
      <c r="BK1" s="4488" t="s">
        <v>1861</v>
      </c>
      <c r="BL1" s="4488"/>
      <c r="BM1" s="4488"/>
      <c r="BN1" s="4488"/>
      <c r="BO1" s="4488"/>
      <c r="BP1" s="4488"/>
      <c r="BQ1" s="4488"/>
      <c r="BR1" s="4488"/>
      <c r="BS1" s="4488"/>
      <c r="BT1" s="4488"/>
      <c r="BU1" s="4488"/>
      <c r="BV1" s="4488"/>
      <c r="BW1" s="4488" t="s">
        <v>1861</v>
      </c>
      <c r="BX1" s="4488"/>
      <c r="BY1" s="4488"/>
      <c r="BZ1" s="4488"/>
      <c r="CA1" s="4488"/>
      <c r="CB1" s="4488"/>
      <c r="CC1" s="4488"/>
      <c r="CD1" s="4488"/>
      <c r="CE1" s="4488"/>
      <c r="CF1" s="4488"/>
      <c r="CG1" s="4488"/>
      <c r="CH1" s="4488"/>
      <c r="CI1" s="4488" t="s">
        <v>1861</v>
      </c>
      <c r="CJ1" s="4488"/>
      <c r="CK1" s="4488"/>
      <c r="CL1" s="4488"/>
      <c r="CM1" s="4488"/>
      <c r="CN1" s="4488"/>
      <c r="CO1" s="4488"/>
      <c r="CP1" s="4488"/>
      <c r="CQ1" s="4488"/>
      <c r="CR1" s="4488"/>
      <c r="CS1" s="4488"/>
      <c r="CT1" s="4488"/>
      <c r="CU1" s="4488" t="s">
        <v>1861</v>
      </c>
      <c r="CV1" s="4488"/>
      <c r="CW1" s="4488"/>
      <c r="CX1" s="4488"/>
      <c r="CY1" s="4488"/>
      <c r="CZ1" s="4488"/>
      <c r="DA1" s="4488"/>
      <c r="DB1" s="4488"/>
      <c r="DC1" s="4488"/>
      <c r="DD1" s="4488"/>
      <c r="DE1" s="4488"/>
      <c r="DF1" s="4488"/>
      <c r="DG1" s="4488" t="s">
        <v>1861</v>
      </c>
      <c r="DH1" s="4488"/>
      <c r="DI1" s="4488"/>
      <c r="DJ1" s="4488"/>
      <c r="DK1" s="4488"/>
      <c r="DL1" s="4488"/>
      <c r="DM1" s="4488"/>
      <c r="DN1" s="4488"/>
      <c r="DO1" s="4488"/>
      <c r="DP1" s="4488"/>
      <c r="DQ1" s="4488"/>
      <c r="DR1" s="4488"/>
      <c r="DS1" s="4488" t="s">
        <v>1861</v>
      </c>
      <c r="DT1" s="4488"/>
      <c r="DU1" s="4488"/>
      <c r="DV1" s="4488"/>
      <c r="DW1" s="4488"/>
      <c r="DX1" s="4488"/>
      <c r="DY1" s="4488"/>
      <c r="DZ1" s="4488"/>
      <c r="EA1" s="4488"/>
      <c r="EB1" s="4488"/>
      <c r="EC1" s="4488"/>
      <c r="ED1" s="4488"/>
      <c r="EE1" s="4488" t="s">
        <v>1861</v>
      </c>
      <c r="EF1" s="4488"/>
      <c r="EG1" s="4488"/>
      <c r="EH1" s="4488"/>
      <c r="EI1" s="4488"/>
      <c r="EJ1" s="4488"/>
      <c r="EK1" s="4488"/>
      <c r="EL1" s="4488"/>
      <c r="EM1" s="4488"/>
      <c r="EN1" s="4488"/>
      <c r="EO1" s="4488"/>
      <c r="EP1" s="4488"/>
      <c r="EQ1" s="4488" t="s">
        <v>1861</v>
      </c>
      <c r="ER1" s="4488"/>
      <c r="ES1" s="4488"/>
      <c r="ET1" s="4488"/>
      <c r="EU1" s="4488"/>
      <c r="EV1" s="4488"/>
      <c r="EW1" s="4488"/>
      <c r="EX1" s="4488"/>
      <c r="EY1" s="4488"/>
      <c r="EZ1" s="4488"/>
      <c r="FA1" s="4488"/>
      <c r="FB1" s="4488"/>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83" t="s">
        <v>244</v>
      </c>
      <c r="B4" s="4493" t="s">
        <v>326</v>
      </c>
      <c r="C4" s="4341" t="s">
        <v>332</v>
      </c>
      <c r="D4" s="4341"/>
      <c r="E4" s="4341"/>
      <c r="F4" s="4341"/>
      <c r="G4" s="4341"/>
      <c r="H4" s="4341"/>
      <c r="I4" s="4341"/>
      <c r="J4" s="4341"/>
      <c r="K4" s="4341"/>
      <c r="L4" s="4341"/>
      <c r="M4" s="4341"/>
      <c r="N4" s="4341"/>
      <c r="O4" s="4493" t="s">
        <v>1850</v>
      </c>
      <c r="P4" s="4493"/>
      <c r="Q4" s="4493"/>
      <c r="R4" s="4493"/>
      <c r="S4" s="4493"/>
      <c r="T4" s="4493"/>
      <c r="U4" s="4493"/>
      <c r="V4" s="4493"/>
      <c r="W4" s="4493"/>
      <c r="X4" s="4493"/>
      <c r="Y4" s="4493"/>
      <c r="Z4" s="4493"/>
      <c r="AA4" s="4493" t="s">
        <v>333</v>
      </c>
      <c r="AB4" s="4493"/>
      <c r="AC4" s="4493"/>
      <c r="AD4" s="4493"/>
      <c r="AE4" s="4493"/>
      <c r="AF4" s="4493"/>
      <c r="AG4" s="4493"/>
      <c r="AH4" s="4493"/>
      <c r="AI4" s="4493"/>
      <c r="AJ4" s="4493"/>
      <c r="AK4" s="4493"/>
      <c r="AL4" s="4493"/>
      <c r="AM4" s="4493" t="s">
        <v>1853</v>
      </c>
      <c r="AN4" s="4493"/>
      <c r="AO4" s="4493"/>
      <c r="AP4" s="4493"/>
      <c r="AQ4" s="4493"/>
      <c r="AR4" s="4493"/>
      <c r="AS4" s="4493"/>
      <c r="AT4" s="4493"/>
      <c r="AU4" s="4493"/>
      <c r="AV4" s="4493"/>
      <c r="AW4" s="4493"/>
      <c r="AX4" s="4493"/>
      <c r="AY4" s="4493" t="s">
        <v>1854</v>
      </c>
      <c r="AZ4" s="4493"/>
      <c r="BA4" s="4493"/>
      <c r="BB4" s="4493"/>
      <c r="BC4" s="4493"/>
      <c r="BD4" s="4493"/>
      <c r="BE4" s="4493"/>
      <c r="BF4" s="4493"/>
      <c r="BG4" s="4493"/>
      <c r="BH4" s="4493"/>
      <c r="BI4" s="4493"/>
      <c r="BJ4" s="4493"/>
      <c r="BK4" s="4493" t="s">
        <v>1855</v>
      </c>
      <c r="BL4" s="4493"/>
      <c r="BM4" s="4493"/>
      <c r="BN4" s="4493"/>
      <c r="BO4" s="4493"/>
      <c r="BP4" s="4493"/>
      <c r="BQ4" s="4493"/>
      <c r="BR4" s="4493"/>
      <c r="BS4" s="4493"/>
      <c r="BT4" s="4493"/>
      <c r="BU4" s="4493"/>
      <c r="BV4" s="4493"/>
      <c r="BW4" s="4493" t="s">
        <v>334</v>
      </c>
      <c r="BX4" s="4493"/>
      <c r="BY4" s="4493"/>
      <c r="BZ4" s="4493"/>
      <c r="CA4" s="4493"/>
      <c r="CB4" s="4493"/>
      <c r="CC4" s="4493"/>
      <c r="CD4" s="4493"/>
      <c r="CE4" s="4493"/>
      <c r="CF4" s="4493"/>
      <c r="CG4" s="4493"/>
      <c r="CH4" s="4493"/>
      <c r="CI4" s="4493" t="s">
        <v>1856</v>
      </c>
      <c r="CJ4" s="4493"/>
      <c r="CK4" s="4493"/>
      <c r="CL4" s="4493"/>
      <c r="CM4" s="4493"/>
      <c r="CN4" s="4493"/>
      <c r="CO4" s="4493"/>
      <c r="CP4" s="4493"/>
      <c r="CQ4" s="4493"/>
      <c r="CR4" s="4493"/>
      <c r="CS4" s="4493"/>
      <c r="CT4" s="4493"/>
      <c r="CU4" s="4680" t="s">
        <v>1857</v>
      </c>
      <c r="CV4" s="4680"/>
      <c r="CW4" s="4680"/>
      <c r="CX4" s="4680"/>
      <c r="CY4" s="4680"/>
      <c r="CZ4" s="4680"/>
      <c r="DA4" s="4680"/>
      <c r="DB4" s="4680"/>
      <c r="DC4" s="4680"/>
      <c r="DD4" s="4680"/>
      <c r="DE4" s="4680"/>
      <c r="DF4" s="4680"/>
      <c r="DG4" s="4680" t="s">
        <v>1858</v>
      </c>
      <c r="DH4" s="4680"/>
      <c r="DI4" s="4680"/>
      <c r="DJ4" s="4680"/>
      <c r="DK4" s="4680"/>
      <c r="DL4" s="4680"/>
      <c r="DM4" s="4680"/>
      <c r="DN4" s="4680"/>
      <c r="DO4" s="4680"/>
      <c r="DP4" s="4680"/>
      <c r="DQ4" s="4680"/>
      <c r="DR4" s="4680"/>
      <c r="DS4" s="4680" t="s">
        <v>1859</v>
      </c>
      <c r="DT4" s="4680"/>
      <c r="DU4" s="4680"/>
      <c r="DV4" s="4680"/>
      <c r="DW4" s="4680"/>
      <c r="DX4" s="4680"/>
      <c r="DY4" s="4680"/>
      <c r="DZ4" s="4680"/>
      <c r="EA4" s="4680"/>
      <c r="EB4" s="4680"/>
      <c r="EC4" s="4680"/>
      <c r="ED4" s="4680"/>
      <c r="EE4" s="4493" t="s">
        <v>335</v>
      </c>
      <c r="EF4" s="4493"/>
      <c r="EG4" s="4493"/>
      <c r="EH4" s="4493"/>
      <c r="EI4" s="4493"/>
      <c r="EJ4" s="4493"/>
      <c r="EK4" s="4493"/>
      <c r="EL4" s="4493"/>
      <c r="EM4" s="4493"/>
      <c r="EN4" s="4493"/>
      <c r="EO4" s="4493"/>
      <c r="EP4" s="4493"/>
      <c r="EQ4" s="4683" t="s">
        <v>1860</v>
      </c>
      <c r="ER4" s="4683"/>
      <c r="ES4" s="4683"/>
      <c r="ET4" s="4683"/>
      <c r="EU4" s="4683"/>
      <c r="EV4" s="4683"/>
      <c r="EW4" s="4683"/>
      <c r="EX4" s="4683"/>
      <c r="EY4" s="4683"/>
      <c r="EZ4" s="4683"/>
      <c r="FA4" s="4683"/>
      <c r="FB4" s="4683"/>
    </row>
    <row r="5" spans="1:162" s="210" customFormat="1" ht="25.5" customHeight="1">
      <c r="A5" s="4583"/>
      <c r="B5" s="4493"/>
      <c r="C5" s="4341" t="s">
        <v>184</v>
      </c>
      <c r="D5" s="4341"/>
      <c r="E5" s="4341" t="s">
        <v>2557</v>
      </c>
      <c r="F5" s="4341"/>
      <c r="G5" s="4341" t="s">
        <v>1849</v>
      </c>
      <c r="H5" s="4341"/>
      <c r="I5" s="4341" t="s">
        <v>209</v>
      </c>
      <c r="J5" s="4341"/>
      <c r="K5" s="4684" t="s">
        <v>337</v>
      </c>
      <c r="L5" s="4684"/>
      <c r="M5" s="4684"/>
      <c r="N5" s="4684"/>
      <c r="O5" s="4493" t="str">
        <f>C5</f>
        <v>Dự toán 2023</v>
      </c>
      <c r="P5" s="4493"/>
      <c r="Q5" s="4680" t="str">
        <f>E5</f>
        <v xml:space="preserve">TH 8 tháng </v>
      </c>
      <c r="R5" s="4680"/>
      <c r="S5" s="4341" t="str">
        <f>G5</f>
        <v>ƯTH năm 2023</v>
      </c>
      <c r="T5" s="4341"/>
      <c r="U5" s="4493" t="str">
        <f>I5</f>
        <v>Dự toán 2024</v>
      </c>
      <c r="V5" s="4493"/>
      <c r="W5" s="4681" t="s">
        <v>337</v>
      </c>
      <c r="X5" s="4681"/>
      <c r="Y5" s="4681"/>
      <c r="Z5" s="4681"/>
      <c r="AA5" s="4493" t="str">
        <f>O5</f>
        <v>Dự toán 2023</v>
      </c>
      <c r="AB5" s="4493"/>
      <c r="AC5" s="4680" t="str">
        <f>Q5</f>
        <v xml:space="preserve">TH 8 tháng </v>
      </c>
      <c r="AD5" s="4680"/>
      <c r="AE5" s="4341" t="str">
        <f>S5</f>
        <v>ƯTH năm 2023</v>
      </c>
      <c r="AF5" s="4341"/>
      <c r="AG5" s="4493" t="str">
        <f>U5</f>
        <v>Dự toán 2024</v>
      </c>
      <c r="AH5" s="4493"/>
      <c r="AI5" s="4681" t="s">
        <v>337</v>
      </c>
      <c r="AJ5" s="4681"/>
      <c r="AK5" s="4681"/>
      <c r="AL5" s="4681"/>
      <c r="AM5" s="4493" t="str">
        <f>AA5</f>
        <v>Dự toán 2023</v>
      </c>
      <c r="AN5" s="4493"/>
      <c r="AO5" s="4680" t="str">
        <f>AC5</f>
        <v xml:space="preserve">TH 8 tháng </v>
      </c>
      <c r="AP5" s="4680"/>
      <c r="AQ5" s="4341" t="str">
        <f>AE5</f>
        <v>ƯTH năm 2023</v>
      </c>
      <c r="AR5" s="4341"/>
      <c r="AS5" s="4493" t="str">
        <f>AG5</f>
        <v>Dự toán 2024</v>
      </c>
      <c r="AT5" s="4493"/>
      <c r="AU5" s="4681" t="s">
        <v>337</v>
      </c>
      <c r="AV5" s="4681"/>
      <c r="AW5" s="4681"/>
      <c r="AX5" s="4681"/>
      <c r="AY5" s="4493" t="str">
        <f>AM5</f>
        <v>Dự toán 2023</v>
      </c>
      <c r="AZ5" s="4493"/>
      <c r="BA5" s="4680" t="str">
        <f>AO5</f>
        <v xml:space="preserve">TH 8 tháng </v>
      </c>
      <c r="BB5" s="4680"/>
      <c r="BC5" s="4493" t="str">
        <f>AQ5</f>
        <v>ƯTH năm 2023</v>
      </c>
      <c r="BD5" s="4493"/>
      <c r="BE5" s="4493" t="str">
        <f>AS5</f>
        <v>Dự toán 2024</v>
      </c>
      <c r="BF5" s="4493"/>
      <c r="BG5" s="4681" t="s">
        <v>337</v>
      </c>
      <c r="BH5" s="4681"/>
      <c r="BI5" s="4681"/>
      <c r="BJ5" s="4681"/>
      <c r="BK5" s="4493" t="str">
        <f>AY5</f>
        <v>Dự toán 2023</v>
      </c>
      <c r="BL5" s="4493"/>
      <c r="BM5" s="4680" t="str">
        <f>BA5</f>
        <v xml:space="preserve">TH 8 tháng </v>
      </c>
      <c r="BN5" s="4680"/>
      <c r="BO5" s="4341" t="str">
        <f>BC5</f>
        <v>ƯTH năm 2023</v>
      </c>
      <c r="BP5" s="4341"/>
      <c r="BQ5" s="4493" t="str">
        <f>BE5</f>
        <v>Dự toán 2024</v>
      </c>
      <c r="BR5" s="4493"/>
      <c r="BS5" s="4681" t="s">
        <v>337</v>
      </c>
      <c r="BT5" s="4681"/>
      <c r="BU5" s="4681"/>
      <c r="BV5" s="4681"/>
      <c r="BW5" s="4493" t="str">
        <f>BK5</f>
        <v>Dự toán 2023</v>
      </c>
      <c r="BX5" s="4493"/>
      <c r="BY5" s="4680" t="str">
        <f>BM5</f>
        <v xml:space="preserve">TH 8 tháng </v>
      </c>
      <c r="BZ5" s="4680"/>
      <c r="CA5" s="4341" t="str">
        <f>BO5</f>
        <v>ƯTH năm 2023</v>
      </c>
      <c r="CB5" s="4341"/>
      <c r="CC5" s="4493" t="str">
        <f>BQ5</f>
        <v>Dự toán 2024</v>
      </c>
      <c r="CD5" s="4493"/>
      <c r="CE5" s="4681" t="s">
        <v>337</v>
      </c>
      <c r="CF5" s="4681"/>
      <c r="CG5" s="4681"/>
      <c r="CH5" s="4681"/>
      <c r="CI5" s="4493" t="str">
        <f>BW5</f>
        <v>Dự toán 2023</v>
      </c>
      <c r="CJ5" s="4493"/>
      <c r="CK5" s="4680" t="str">
        <f>BY5</f>
        <v xml:space="preserve">TH 8 tháng </v>
      </c>
      <c r="CL5" s="4680"/>
      <c r="CM5" s="4341" t="str">
        <f>CA5</f>
        <v>ƯTH năm 2023</v>
      </c>
      <c r="CN5" s="4341"/>
      <c r="CO5" s="4493" t="str">
        <f>CC5</f>
        <v>Dự toán 2024</v>
      </c>
      <c r="CP5" s="4493"/>
      <c r="CQ5" s="4681" t="s">
        <v>337</v>
      </c>
      <c r="CR5" s="4681"/>
      <c r="CS5" s="4681"/>
      <c r="CT5" s="4681"/>
      <c r="CU5" s="4493" t="str">
        <f>CI5</f>
        <v>Dự toán 2023</v>
      </c>
      <c r="CV5" s="4493"/>
      <c r="CW5" s="4680" t="str">
        <f>CK5</f>
        <v xml:space="preserve">TH 8 tháng </v>
      </c>
      <c r="CX5" s="4680"/>
      <c r="CY5" s="4493" t="str">
        <f>CM5</f>
        <v>ƯTH năm 2023</v>
      </c>
      <c r="CZ5" s="4493"/>
      <c r="DA5" s="4493" t="str">
        <f>CO5</f>
        <v>Dự toán 2024</v>
      </c>
      <c r="DB5" s="4493"/>
      <c r="DC5" s="4681" t="s">
        <v>337</v>
      </c>
      <c r="DD5" s="4681"/>
      <c r="DE5" s="4681"/>
      <c r="DF5" s="4681"/>
      <c r="DG5" s="4680" t="str">
        <f>CU5</f>
        <v>Dự toán 2023</v>
      </c>
      <c r="DH5" s="4680"/>
      <c r="DI5" s="4680" t="str">
        <f>CW5</f>
        <v xml:space="preserve">TH 8 tháng </v>
      </c>
      <c r="DJ5" s="4680"/>
      <c r="DK5" s="4680" t="str">
        <f>CY5</f>
        <v>ƯTH năm 2023</v>
      </c>
      <c r="DL5" s="4680"/>
      <c r="DM5" s="4680" t="str">
        <f>DA5</f>
        <v>Dự toán 2024</v>
      </c>
      <c r="DN5" s="4680"/>
      <c r="DO5" s="4682" t="s">
        <v>337</v>
      </c>
      <c r="DP5" s="4682"/>
      <c r="DQ5" s="4682"/>
      <c r="DR5" s="4682"/>
      <c r="DS5" s="4680" t="str">
        <f>DG5</f>
        <v>Dự toán 2023</v>
      </c>
      <c r="DT5" s="4680"/>
      <c r="DU5" s="4680" t="str">
        <f>DI5</f>
        <v xml:space="preserve">TH 8 tháng </v>
      </c>
      <c r="DV5" s="4680"/>
      <c r="DW5" s="4341" t="str">
        <f>DK5</f>
        <v>ƯTH năm 2023</v>
      </c>
      <c r="DX5" s="4341"/>
      <c r="DY5" s="4680" t="str">
        <f>DM5</f>
        <v>Dự toán 2024</v>
      </c>
      <c r="DZ5" s="4680"/>
      <c r="EA5" s="4682" t="s">
        <v>337</v>
      </c>
      <c r="EB5" s="4682"/>
      <c r="EC5" s="4682"/>
      <c r="ED5" s="4682"/>
      <c r="EE5" s="4493" t="str">
        <f>DS5</f>
        <v>Dự toán 2023</v>
      </c>
      <c r="EF5" s="4493"/>
      <c r="EG5" s="4680" t="str">
        <f>DU5</f>
        <v xml:space="preserve">TH 8 tháng </v>
      </c>
      <c r="EH5" s="4680"/>
      <c r="EI5" s="4493" t="str">
        <f>DW5</f>
        <v>ƯTH năm 2023</v>
      </c>
      <c r="EJ5" s="4493"/>
      <c r="EK5" s="4493" t="str">
        <f>DY5</f>
        <v>Dự toán 2024</v>
      </c>
      <c r="EL5" s="4493"/>
      <c r="EM5" s="4681" t="s">
        <v>337</v>
      </c>
      <c r="EN5" s="4681"/>
      <c r="EO5" s="4681"/>
      <c r="EP5" s="4681"/>
      <c r="EQ5" s="4493" t="str">
        <f>EE5</f>
        <v>Dự toán 2023</v>
      </c>
      <c r="ER5" s="4493"/>
      <c r="ES5" s="4680" t="str">
        <f>EG5</f>
        <v xml:space="preserve">TH 8 tháng </v>
      </c>
      <c r="ET5" s="4680"/>
      <c r="EU5" s="4493" t="str">
        <f>EI5</f>
        <v>ƯTH năm 2023</v>
      </c>
      <c r="EV5" s="4493"/>
      <c r="EW5" s="4493" t="str">
        <f>EK5</f>
        <v>Dự toán 2024</v>
      </c>
      <c r="EX5" s="4493"/>
      <c r="EY5" s="4681" t="s">
        <v>337</v>
      </c>
      <c r="EZ5" s="4681"/>
      <c r="FA5" s="4681"/>
      <c r="FB5" s="4681"/>
      <c r="FC5" s="4493" t="s">
        <v>338</v>
      </c>
      <c r="FD5" s="4493"/>
      <c r="FE5" s="4493"/>
      <c r="FF5" s="4493"/>
    </row>
    <row r="6" spans="1:162" s="210" customFormat="1" ht="43.5" customHeight="1">
      <c r="A6" s="4583"/>
      <c r="B6" s="4493"/>
      <c r="C6" s="4341" t="s">
        <v>339</v>
      </c>
      <c r="D6" s="4343" t="s">
        <v>340</v>
      </c>
      <c r="E6" s="4341" t="s">
        <v>339</v>
      </c>
      <c r="F6" s="4343" t="s">
        <v>340</v>
      </c>
      <c r="G6" s="4341" t="s">
        <v>339</v>
      </c>
      <c r="H6" s="4343" t="s">
        <v>340</v>
      </c>
      <c r="I6" s="4341" t="s">
        <v>339</v>
      </c>
      <c r="J6" s="4343" t="s">
        <v>340</v>
      </c>
      <c r="K6" s="4343" t="s">
        <v>1851</v>
      </c>
      <c r="L6" s="4343"/>
      <c r="M6" s="4343" t="s">
        <v>1852</v>
      </c>
      <c r="N6" s="4343"/>
      <c r="O6" s="4493" t="s">
        <v>339</v>
      </c>
      <c r="P6" s="4331" t="s">
        <v>340</v>
      </c>
      <c r="Q6" s="4680" t="s">
        <v>339</v>
      </c>
      <c r="R6" s="4679" t="s">
        <v>340</v>
      </c>
      <c r="S6" s="4341" t="s">
        <v>339</v>
      </c>
      <c r="T6" s="4343" t="s">
        <v>340</v>
      </c>
      <c r="U6" s="4493" t="s">
        <v>339</v>
      </c>
      <c r="V6" s="4331" t="s">
        <v>340</v>
      </c>
      <c r="W6" s="4331" t="str">
        <f>K6</f>
        <v>DT24/ UTH23</v>
      </c>
      <c r="X6" s="4331"/>
      <c r="Y6" s="4331" t="str">
        <f>M6</f>
        <v>UTH23/ DT23</v>
      </c>
      <c r="Z6" s="4331"/>
      <c r="AA6" s="4493" t="s">
        <v>339</v>
      </c>
      <c r="AB6" s="4331" t="s">
        <v>340</v>
      </c>
      <c r="AC6" s="4680" t="s">
        <v>339</v>
      </c>
      <c r="AD6" s="4679" t="s">
        <v>340</v>
      </c>
      <c r="AE6" s="4341" t="s">
        <v>339</v>
      </c>
      <c r="AF6" s="4343" t="s">
        <v>340</v>
      </c>
      <c r="AG6" s="4493" t="s">
        <v>339</v>
      </c>
      <c r="AH6" s="4331" t="s">
        <v>340</v>
      </c>
      <c r="AI6" s="4331" t="str">
        <f>W6</f>
        <v>DT24/ UTH23</v>
      </c>
      <c r="AJ6" s="4331"/>
      <c r="AK6" s="4331" t="str">
        <f>Y6</f>
        <v>UTH23/ DT23</v>
      </c>
      <c r="AL6" s="4331"/>
      <c r="AM6" s="4493" t="s">
        <v>339</v>
      </c>
      <c r="AN6" s="4331" t="s">
        <v>340</v>
      </c>
      <c r="AO6" s="4493" t="s">
        <v>339</v>
      </c>
      <c r="AP6" s="4331" t="s">
        <v>340</v>
      </c>
      <c r="AQ6" s="4493" t="s">
        <v>339</v>
      </c>
      <c r="AR6" s="4331" t="s">
        <v>340</v>
      </c>
      <c r="AS6" s="4493" t="s">
        <v>339</v>
      </c>
      <c r="AT6" s="4331" t="s">
        <v>340</v>
      </c>
      <c r="AU6" s="4331" t="str">
        <f>AI6</f>
        <v>DT24/ UTH23</v>
      </c>
      <c r="AV6" s="4331"/>
      <c r="AW6" s="4331" t="str">
        <f>AK6</f>
        <v>UTH23/ DT23</v>
      </c>
      <c r="AX6" s="4331"/>
      <c r="AY6" s="4493" t="s">
        <v>339</v>
      </c>
      <c r="AZ6" s="4331" t="s">
        <v>340</v>
      </c>
      <c r="BA6" s="4680" t="s">
        <v>339</v>
      </c>
      <c r="BB6" s="4679" t="s">
        <v>340</v>
      </c>
      <c r="BC6" s="4493" t="s">
        <v>339</v>
      </c>
      <c r="BD6" s="4331" t="s">
        <v>340</v>
      </c>
      <c r="BE6" s="4493" t="s">
        <v>339</v>
      </c>
      <c r="BF6" s="4331" t="s">
        <v>340</v>
      </c>
      <c r="BG6" s="4331" t="str">
        <f>AU6</f>
        <v>DT24/ UTH23</v>
      </c>
      <c r="BH6" s="4331"/>
      <c r="BI6" s="4331" t="str">
        <f>AW6</f>
        <v>UTH23/ DT23</v>
      </c>
      <c r="BJ6" s="4331"/>
      <c r="BK6" s="4493" t="s">
        <v>339</v>
      </c>
      <c r="BL6" s="4331" t="s">
        <v>340</v>
      </c>
      <c r="BM6" s="4493" t="s">
        <v>339</v>
      </c>
      <c r="BN6" s="4331" t="s">
        <v>340</v>
      </c>
      <c r="BO6" s="4493" t="s">
        <v>339</v>
      </c>
      <c r="BP6" s="4331" t="s">
        <v>340</v>
      </c>
      <c r="BQ6" s="4493" t="s">
        <v>339</v>
      </c>
      <c r="BR6" s="4331" t="s">
        <v>340</v>
      </c>
      <c r="BS6" s="4331" t="str">
        <f>BG6</f>
        <v>DT24/ UTH23</v>
      </c>
      <c r="BT6" s="4331"/>
      <c r="BU6" s="4331" t="str">
        <f>BI6</f>
        <v>UTH23/ DT23</v>
      </c>
      <c r="BV6" s="4331"/>
      <c r="BW6" s="4493" t="s">
        <v>339</v>
      </c>
      <c r="BX6" s="4331" t="s">
        <v>340</v>
      </c>
      <c r="BY6" s="4680" t="s">
        <v>339</v>
      </c>
      <c r="BZ6" s="4679" t="s">
        <v>340</v>
      </c>
      <c r="CA6" s="4341" t="s">
        <v>339</v>
      </c>
      <c r="CB6" s="4343" t="s">
        <v>340</v>
      </c>
      <c r="CC6" s="4493" t="s">
        <v>339</v>
      </c>
      <c r="CD6" s="4331" t="s">
        <v>340</v>
      </c>
      <c r="CE6" s="4331" t="str">
        <f>BS6</f>
        <v>DT24/ UTH23</v>
      </c>
      <c r="CF6" s="4331"/>
      <c r="CG6" s="4331" t="str">
        <f>BU6</f>
        <v>UTH23/ DT23</v>
      </c>
      <c r="CH6" s="4331"/>
      <c r="CI6" s="4493" t="s">
        <v>339</v>
      </c>
      <c r="CJ6" s="4331" t="s">
        <v>340</v>
      </c>
      <c r="CK6" s="4493" t="s">
        <v>339</v>
      </c>
      <c r="CL6" s="4331" t="s">
        <v>340</v>
      </c>
      <c r="CM6" s="4493" t="s">
        <v>339</v>
      </c>
      <c r="CN6" s="4331" t="s">
        <v>340</v>
      </c>
      <c r="CO6" s="4493" t="s">
        <v>339</v>
      </c>
      <c r="CP6" s="4331" t="s">
        <v>340</v>
      </c>
      <c r="CQ6" s="4331" t="str">
        <f>CE6</f>
        <v>DT24/ UTH23</v>
      </c>
      <c r="CR6" s="4331"/>
      <c r="CS6" s="4331" t="str">
        <f>CG6</f>
        <v>UTH23/ DT23</v>
      </c>
      <c r="CT6" s="4331"/>
      <c r="CU6" s="4493" t="s">
        <v>339</v>
      </c>
      <c r="CV6" s="4331" t="s">
        <v>340</v>
      </c>
      <c r="CW6" s="4493" t="s">
        <v>339</v>
      </c>
      <c r="CX6" s="4331" t="s">
        <v>340</v>
      </c>
      <c r="CY6" s="4493" t="s">
        <v>339</v>
      </c>
      <c r="CZ6" s="4331" t="s">
        <v>340</v>
      </c>
      <c r="DA6" s="4493" t="s">
        <v>339</v>
      </c>
      <c r="DB6" s="4331" t="s">
        <v>340</v>
      </c>
      <c r="DC6" s="4331" t="str">
        <f>CQ6</f>
        <v>DT24/ UTH23</v>
      </c>
      <c r="DD6" s="4331"/>
      <c r="DE6" s="4331" t="str">
        <f>CS6</f>
        <v>UTH23/ DT23</v>
      </c>
      <c r="DF6" s="4331"/>
      <c r="DG6" s="4493" t="s">
        <v>339</v>
      </c>
      <c r="DH6" s="4331" t="s">
        <v>340</v>
      </c>
      <c r="DI6" s="4680" t="s">
        <v>339</v>
      </c>
      <c r="DJ6" s="4679" t="s">
        <v>340</v>
      </c>
      <c r="DK6" s="4680" t="s">
        <v>339</v>
      </c>
      <c r="DL6" s="4679" t="s">
        <v>340</v>
      </c>
      <c r="DM6" s="4680" t="s">
        <v>339</v>
      </c>
      <c r="DN6" s="4679" t="s">
        <v>340</v>
      </c>
      <c r="DO6" s="4331" t="str">
        <f>DC6</f>
        <v>DT24/ UTH23</v>
      </c>
      <c r="DP6" s="4331"/>
      <c r="DQ6" s="4331" t="str">
        <f>DE6</f>
        <v>UTH23/ DT23</v>
      </c>
      <c r="DR6" s="4331"/>
      <c r="DS6" s="4493" t="s">
        <v>339</v>
      </c>
      <c r="DT6" s="4331" t="s">
        <v>340</v>
      </c>
      <c r="DU6" s="4680" t="s">
        <v>339</v>
      </c>
      <c r="DV6" s="4679" t="s">
        <v>340</v>
      </c>
      <c r="DW6" s="4341" t="s">
        <v>339</v>
      </c>
      <c r="DX6" s="4343" t="s">
        <v>340</v>
      </c>
      <c r="DY6" s="4493" t="s">
        <v>339</v>
      </c>
      <c r="DZ6" s="4331" t="s">
        <v>340</v>
      </c>
      <c r="EA6" s="4331" t="str">
        <f>DO6</f>
        <v>DT24/ UTH23</v>
      </c>
      <c r="EB6" s="4331"/>
      <c r="EC6" s="4331" t="str">
        <f>DQ6</f>
        <v>UTH23/ DT23</v>
      </c>
      <c r="ED6" s="4331"/>
      <c r="EE6" s="4493" t="s">
        <v>339</v>
      </c>
      <c r="EF6" s="4331" t="s">
        <v>340</v>
      </c>
      <c r="EG6" s="4680" t="s">
        <v>339</v>
      </c>
      <c r="EH6" s="4679" t="s">
        <v>340</v>
      </c>
      <c r="EI6" s="4493" t="s">
        <v>339</v>
      </c>
      <c r="EJ6" s="4331" t="s">
        <v>340</v>
      </c>
      <c r="EK6" s="4341" t="s">
        <v>339</v>
      </c>
      <c r="EL6" s="4343" t="s">
        <v>340</v>
      </c>
      <c r="EM6" s="4331" t="str">
        <f>EA6</f>
        <v>DT24/ UTH23</v>
      </c>
      <c r="EN6" s="4331"/>
      <c r="EO6" s="4331" t="str">
        <f>EC6</f>
        <v>UTH23/ DT23</v>
      </c>
      <c r="EP6" s="4331"/>
      <c r="EQ6" s="4493" t="s">
        <v>339</v>
      </c>
      <c r="ER6" s="4331" t="s">
        <v>340</v>
      </c>
      <c r="ES6" s="4680" t="s">
        <v>339</v>
      </c>
      <c r="ET6" s="4679" t="s">
        <v>340</v>
      </c>
      <c r="EU6" s="4493" t="s">
        <v>339</v>
      </c>
      <c r="EV6" s="4331" t="s">
        <v>340</v>
      </c>
      <c r="EW6" s="4493" t="s">
        <v>339</v>
      </c>
      <c r="EX6" s="4331" t="s">
        <v>340</v>
      </c>
      <c r="EY6" s="4331" t="str">
        <f>EM6</f>
        <v>DT24/ UTH23</v>
      </c>
      <c r="EZ6" s="4331"/>
      <c r="FA6" s="4331" t="str">
        <f>EO6</f>
        <v>UTH23/ DT23</v>
      </c>
      <c r="FB6" s="4331"/>
      <c r="FC6" s="4331" t="s">
        <v>341</v>
      </c>
      <c r="FD6" s="4331" t="s">
        <v>342</v>
      </c>
      <c r="FE6" s="4677" t="s">
        <v>343</v>
      </c>
      <c r="FF6" s="4677" t="s">
        <v>344</v>
      </c>
    </row>
    <row r="7" spans="1:162" s="210" customFormat="1" ht="54.75" customHeight="1">
      <c r="A7" s="4583"/>
      <c r="B7" s="4493"/>
      <c r="C7" s="4341"/>
      <c r="D7" s="4343"/>
      <c r="E7" s="4341"/>
      <c r="F7" s="4343"/>
      <c r="G7" s="4341"/>
      <c r="H7" s="4343"/>
      <c r="I7" s="4341"/>
      <c r="J7" s="4343"/>
      <c r="K7" s="1396" t="s">
        <v>345</v>
      </c>
      <c r="L7" s="1396" t="s">
        <v>346</v>
      </c>
      <c r="M7" s="1396" t="s">
        <v>345</v>
      </c>
      <c r="N7" s="1396" t="s">
        <v>346</v>
      </c>
      <c r="O7" s="4493"/>
      <c r="P7" s="4331"/>
      <c r="Q7" s="4680"/>
      <c r="R7" s="4679"/>
      <c r="S7" s="4341"/>
      <c r="T7" s="4343"/>
      <c r="U7" s="4493"/>
      <c r="V7" s="4331"/>
      <c r="W7" s="7" t="s">
        <v>345</v>
      </c>
      <c r="X7" s="7" t="s">
        <v>346</v>
      </c>
      <c r="Y7" s="7" t="s">
        <v>345</v>
      </c>
      <c r="Z7" s="7" t="s">
        <v>346</v>
      </c>
      <c r="AA7" s="4493"/>
      <c r="AB7" s="4331"/>
      <c r="AC7" s="4680"/>
      <c r="AD7" s="4679"/>
      <c r="AE7" s="4341"/>
      <c r="AF7" s="4343"/>
      <c r="AG7" s="4493"/>
      <c r="AH7" s="4331"/>
      <c r="AI7" s="7" t="s">
        <v>345</v>
      </c>
      <c r="AJ7" s="7" t="s">
        <v>346</v>
      </c>
      <c r="AK7" s="7" t="s">
        <v>345</v>
      </c>
      <c r="AL7" s="7" t="s">
        <v>346</v>
      </c>
      <c r="AM7" s="4493"/>
      <c r="AN7" s="4331"/>
      <c r="AO7" s="4493"/>
      <c r="AP7" s="4331"/>
      <c r="AQ7" s="4493"/>
      <c r="AR7" s="4331"/>
      <c r="AS7" s="4493"/>
      <c r="AT7" s="4331"/>
      <c r="AU7" s="7" t="s">
        <v>345</v>
      </c>
      <c r="AV7" s="7" t="s">
        <v>346</v>
      </c>
      <c r="AW7" s="7" t="s">
        <v>345</v>
      </c>
      <c r="AX7" s="7" t="s">
        <v>346</v>
      </c>
      <c r="AY7" s="4493"/>
      <c r="AZ7" s="4331"/>
      <c r="BA7" s="4680"/>
      <c r="BB7" s="4679"/>
      <c r="BC7" s="4493"/>
      <c r="BD7" s="4331"/>
      <c r="BE7" s="4493"/>
      <c r="BF7" s="4331"/>
      <c r="BG7" s="7" t="s">
        <v>345</v>
      </c>
      <c r="BH7" s="7" t="s">
        <v>346</v>
      </c>
      <c r="BI7" s="7" t="s">
        <v>345</v>
      </c>
      <c r="BJ7" s="7" t="s">
        <v>346</v>
      </c>
      <c r="BK7" s="4493"/>
      <c r="BL7" s="4331"/>
      <c r="BM7" s="4493"/>
      <c r="BN7" s="4331"/>
      <c r="BO7" s="4493"/>
      <c r="BP7" s="4331"/>
      <c r="BQ7" s="4493"/>
      <c r="BR7" s="4331"/>
      <c r="BS7" s="7" t="s">
        <v>345</v>
      </c>
      <c r="BT7" s="7" t="s">
        <v>346</v>
      </c>
      <c r="BU7" s="7" t="s">
        <v>345</v>
      </c>
      <c r="BV7" s="7" t="s">
        <v>346</v>
      </c>
      <c r="BW7" s="4493"/>
      <c r="BX7" s="4331"/>
      <c r="BY7" s="4680"/>
      <c r="BZ7" s="4679"/>
      <c r="CA7" s="4341"/>
      <c r="CB7" s="4343"/>
      <c r="CC7" s="4493"/>
      <c r="CD7" s="4331"/>
      <c r="CE7" s="7" t="s">
        <v>345</v>
      </c>
      <c r="CF7" s="7" t="s">
        <v>346</v>
      </c>
      <c r="CG7" s="7" t="s">
        <v>345</v>
      </c>
      <c r="CH7" s="7" t="s">
        <v>346</v>
      </c>
      <c r="CI7" s="4493"/>
      <c r="CJ7" s="4331"/>
      <c r="CK7" s="4493"/>
      <c r="CL7" s="4331"/>
      <c r="CM7" s="4493"/>
      <c r="CN7" s="4331"/>
      <c r="CO7" s="4493"/>
      <c r="CP7" s="4331"/>
      <c r="CQ7" s="7" t="s">
        <v>345</v>
      </c>
      <c r="CR7" s="7" t="s">
        <v>346</v>
      </c>
      <c r="CS7" s="7" t="s">
        <v>345</v>
      </c>
      <c r="CT7" s="7" t="s">
        <v>346</v>
      </c>
      <c r="CU7" s="4493"/>
      <c r="CV7" s="4331"/>
      <c r="CW7" s="4493"/>
      <c r="CX7" s="4331"/>
      <c r="CY7" s="4493"/>
      <c r="CZ7" s="4331"/>
      <c r="DA7" s="4493"/>
      <c r="DB7" s="4331"/>
      <c r="DC7" s="7" t="s">
        <v>345</v>
      </c>
      <c r="DD7" s="7" t="s">
        <v>346</v>
      </c>
      <c r="DE7" s="7" t="s">
        <v>345</v>
      </c>
      <c r="DF7" s="7" t="s">
        <v>346</v>
      </c>
      <c r="DG7" s="4493"/>
      <c r="DH7" s="4331"/>
      <c r="DI7" s="4680"/>
      <c r="DJ7" s="4679"/>
      <c r="DK7" s="4680"/>
      <c r="DL7" s="4679"/>
      <c r="DM7" s="4680"/>
      <c r="DN7" s="4679"/>
      <c r="DO7" s="7" t="s">
        <v>345</v>
      </c>
      <c r="DP7" s="7" t="s">
        <v>346</v>
      </c>
      <c r="DQ7" s="7" t="s">
        <v>345</v>
      </c>
      <c r="DR7" s="7" t="s">
        <v>346</v>
      </c>
      <c r="DS7" s="4493"/>
      <c r="DT7" s="4331"/>
      <c r="DU7" s="4680"/>
      <c r="DV7" s="4679"/>
      <c r="DW7" s="4341"/>
      <c r="DX7" s="4343"/>
      <c r="DY7" s="4493"/>
      <c r="DZ7" s="4331"/>
      <c r="EA7" s="7" t="s">
        <v>345</v>
      </c>
      <c r="EB7" s="7" t="s">
        <v>346</v>
      </c>
      <c r="EC7" s="7" t="s">
        <v>345</v>
      </c>
      <c r="ED7" s="7" t="s">
        <v>346</v>
      </c>
      <c r="EE7" s="4493"/>
      <c r="EF7" s="4331"/>
      <c r="EG7" s="4680"/>
      <c r="EH7" s="4679"/>
      <c r="EI7" s="4493"/>
      <c r="EJ7" s="4331"/>
      <c r="EK7" s="4341"/>
      <c r="EL7" s="4343"/>
      <c r="EM7" s="7" t="s">
        <v>345</v>
      </c>
      <c r="EN7" s="7" t="s">
        <v>346</v>
      </c>
      <c r="EO7" s="7" t="s">
        <v>345</v>
      </c>
      <c r="EP7" s="7" t="s">
        <v>346</v>
      </c>
      <c r="EQ7" s="4493"/>
      <c r="ER7" s="4331"/>
      <c r="ES7" s="4680"/>
      <c r="ET7" s="4679"/>
      <c r="EU7" s="4493"/>
      <c r="EV7" s="4331"/>
      <c r="EW7" s="4493"/>
      <c r="EX7" s="4331"/>
      <c r="EY7" s="7" t="s">
        <v>345</v>
      </c>
      <c r="EZ7" s="7" t="s">
        <v>346</v>
      </c>
      <c r="FA7" s="7" t="s">
        <v>345</v>
      </c>
      <c r="FB7" s="7" t="s">
        <v>346</v>
      </c>
      <c r="FC7" s="4493"/>
      <c r="FD7" s="4331"/>
      <c r="FE7" s="4678"/>
      <c r="FF7" s="4677"/>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99" t="s">
        <v>244</v>
      </c>
      <c r="B4" s="4701" t="s">
        <v>362</v>
      </c>
      <c r="C4" s="4703" t="s">
        <v>363</v>
      </c>
      <c r="D4" s="4694"/>
      <c r="E4" s="4694"/>
      <c r="F4" s="4694"/>
      <c r="G4" s="4694"/>
      <c r="H4" s="4694"/>
      <c r="I4" s="4694"/>
      <c r="J4" s="4695"/>
      <c r="K4" s="4704" t="s">
        <v>1869</v>
      </c>
      <c r="L4" s="4705"/>
      <c r="M4" s="4705"/>
      <c r="N4" s="4705"/>
      <c r="O4" s="4705"/>
      <c r="P4" s="4705"/>
      <c r="Q4" s="4705"/>
      <c r="R4" s="4706"/>
      <c r="S4" s="4705" t="s">
        <v>364</v>
      </c>
      <c r="T4" s="4705"/>
      <c r="U4" s="4705"/>
      <c r="V4" s="4705"/>
      <c r="W4" s="4705"/>
      <c r="X4" s="4705"/>
      <c r="Y4" s="4705"/>
      <c r="Z4" s="4706"/>
      <c r="AA4" s="4693" t="s">
        <v>1870</v>
      </c>
      <c r="AB4" s="4694"/>
      <c r="AC4" s="4694"/>
      <c r="AD4" s="4694"/>
      <c r="AE4" s="4694"/>
      <c r="AF4" s="4694"/>
      <c r="AG4" s="4694"/>
      <c r="AH4" s="4695"/>
      <c r="AI4" s="4693" t="s">
        <v>1871</v>
      </c>
      <c r="AJ4" s="4694"/>
      <c r="AK4" s="4694"/>
      <c r="AL4" s="4694"/>
      <c r="AM4" s="4694"/>
      <c r="AN4" s="4694"/>
      <c r="AO4" s="4694"/>
      <c r="AP4" s="4695"/>
      <c r="AQ4" s="4696" t="s">
        <v>1872</v>
      </c>
      <c r="AR4" s="4697"/>
      <c r="AS4" s="4697"/>
      <c r="AT4" s="4697"/>
      <c r="AU4" s="4697"/>
      <c r="AV4" s="4697"/>
      <c r="AW4" s="4697"/>
      <c r="AX4" s="4698"/>
      <c r="AY4" s="4693" t="s">
        <v>365</v>
      </c>
      <c r="AZ4" s="4694"/>
      <c r="BA4" s="4694"/>
      <c r="BB4" s="4694"/>
      <c r="BC4" s="4694"/>
      <c r="BD4" s="4694"/>
      <c r="BE4" s="4694"/>
      <c r="BF4" s="4695"/>
      <c r="BG4" s="4693" t="s">
        <v>366</v>
      </c>
      <c r="BH4" s="4694"/>
      <c r="BI4" s="4694"/>
      <c r="BJ4" s="4694"/>
      <c r="BK4" s="4694"/>
      <c r="BL4" s="4694"/>
      <c r="BM4" s="4694"/>
      <c r="BN4" s="4695"/>
      <c r="BO4" s="4693" t="s">
        <v>1873</v>
      </c>
      <c r="BP4" s="4694"/>
      <c r="BQ4" s="4694"/>
      <c r="BR4" s="4694"/>
      <c r="BS4" s="4694"/>
      <c r="BT4" s="4694"/>
      <c r="BU4" s="4694"/>
      <c r="BV4" s="4695"/>
      <c r="BW4" s="4693" t="s">
        <v>1874</v>
      </c>
      <c r="BX4" s="4694"/>
      <c r="BY4" s="4694"/>
      <c r="BZ4" s="4694"/>
      <c r="CA4" s="4694"/>
      <c r="CB4" s="4694"/>
      <c r="CC4" s="4694"/>
      <c r="CD4" s="4695"/>
      <c r="CE4" s="4693" t="s">
        <v>1875</v>
      </c>
      <c r="CF4" s="4694"/>
      <c r="CG4" s="4694"/>
      <c r="CH4" s="4694"/>
      <c r="CI4" s="4694"/>
      <c r="CJ4" s="4694"/>
      <c r="CK4" s="4694"/>
      <c r="CL4" s="4695"/>
      <c r="CM4" s="4693" t="s">
        <v>367</v>
      </c>
      <c r="CN4" s="4694"/>
      <c r="CO4" s="4694"/>
      <c r="CP4" s="4694"/>
      <c r="CQ4" s="4694"/>
      <c r="CR4" s="4694"/>
      <c r="CS4" s="4694"/>
      <c r="CT4" s="4695"/>
      <c r="CU4" s="4693" t="s">
        <v>1876</v>
      </c>
      <c r="CV4" s="4694"/>
      <c r="CW4" s="4694"/>
      <c r="CX4" s="4694"/>
      <c r="CY4" s="4694"/>
      <c r="CZ4" s="4694"/>
      <c r="DA4" s="4694"/>
      <c r="DB4" s="4695"/>
    </row>
    <row r="5" spans="1:106" s="2452" customFormat="1" ht="17.399999999999999">
      <c r="A5" s="4700"/>
      <c r="B5" s="4702"/>
      <c r="C5" s="4692" t="s">
        <v>568</v>
      </c>
      <c r="D5" s="4690"/>
      <c r="E5" s="4691"/>
      <c r="F5" s="4692" t="s">
        <v>1866</v>
      </c>
      <c r="G5" s="4690"/>
      <c r="H5" s="4691"/>
      <c r="I5" s="4377" t="s">
        <v>1867</v>
      </c>
      <c r="J5" s="4687" t="s">
        <v>1868</v>
      </c>
      <c r="K5" s="4689" t="str">
        <f>C5</f>
        <v>NĂM 2023</v>
      </c>
      <c r="L5" s="4690"/>
      <c r="M5" s="4691"/>
      <c r="N5" s="4692" t="str">
        <f>F5</f>
        <v>DỰ TOÁN 2024</v>
      </c>
      <c r="O5" s="4690"/>
      <c r="P5" s="4691"/>
      <c r="Q5" s="4377" t="str">
        <f>I5</f>
        <v>DT2024/
DT2023
(Số tuyệt đối)</v>
      </c>
      <c r="R5" s="4687" t="str">
        <f>J5</f>
        <v>DT2024/
DT2023
(Số tương đối)</v>
      </c>
      <c r="S5" s="4691" t="str">
        <f>K5</f>
        <v>NĂM 2023</v>
      </c>
      <c r="T5" s="4702"/>
      <c r="U5" s="4702"/>
      <c r="V5" s="4702" t="str">
        <f>N5</f>
        <v>DỰ TOÁN 2024</v>
      </c>
      <c r="W5" s="4702"/>
      <c r="X5" s="4702"/>
      <c r="Y5" s="4377" t="str">
        <f>Q5</f>
        <v>DT2024/
DT2023
(Số tuyệt đối)</v>
      </c>
      <c r="Z5" s="4687" t="str">
        <f>R5</f>
        <v>DT2024/
DT2023
(Số tương đối)</v>
      </c>
      <c r="AA5" s="4689" t="str">
        <f>S5</f>
        <v>NĂM 2023</v>
      </c>
      <c r="AB5" s="4690"/>
      <c r="AC5" s="4691"/>
      <c r="AD5" s="4692" t="str">
        <f>V5</f>
        <v>DỰ TOÁN 2024</v>
      </c>
      <c r="AE5" s="4690"/>
      <c r="AF5" s="4691"/>
      <c r="AG5" s="4377" t="str">
        <f>Y5</f>
        <v>DT2024/
DT2023
(Số tuyệt đối)</v>
      </c>
      <c r="AH5" s="4687" t="str">
        <f>Z5</f>
        <v>DT2024/
DT2023
(Số tương đối)</v>
      </c>
      <c r="AI5" s="4689" t="str">
        <f>AA5</f>
        <v>NĂM 2023</v>
      </c>
      <c r="AJ5" s="4690"/>
      <c r="AK5" s="4691"/>
      <c r="AL5" s="4692" t="str">
        <f>AD5</f>
        <v>DỰ TOÁN 2024</v>
      </c>
      <c r="AM5" s="4690"/>
      <c r="AN5" s="4691"/>
      <c r="AO5" s="4377" t="str">
        <f>AG5</f>
        <v>DT2024/
DT2023
(Số tuyệt đối)</v>
      </c>
      <c r="AP5" s="4687" t="str">
        <f>AH5</f>
        <v>DT2024/
DT2023
(Số tương đối)</v>
      </c>
      <c r="AQ5" s="4689" t="str">
        <f>AI5</f>
        <v>NĂM 2023</v>
      </c>
      <c r="AR5" s="4690"/>
      <c r="AS5" s="4691"/>
      <c r="AT5" s="4692" t="str">
        <f>AL5</f>
        <v>DỰ TOÁN 2024</v>
      </c>
      <c r="AU5" s="4690"/>
      <c r="AV5" s="4691"/>
      <c r="AW5" s="4377" t="str">
        <f>AO5</f>
        <v>DT2024/
DT2023
(Số tuyệt đối)</v>
      </c>
      <c r="AX5" s="4687" t="str">
        <f>AP5</f>
        <v>DT2024/
DT2023
(Số tương đối)</v>
      </c>
      <c r="AY5" s="4689" t="str">
        <f>AQ5</f>
        <v>NĂM 2023</v>
      </c>
      <c r="AZ5" s="4690"/>
      <c r="BA5" s="4691"/>
      <c r="BB5" s="4692" t="str">
        <f>AT5</f>
        <v>DỰ TOÁN 2024</v>
      </c>
      <c r="BC5" s="4690"/>
      <c r="BD5" s="4691"/>
      <c r="BE5" s="4377" t="str">
        <f>AW5</f>
        <v>DT2024/
DT2023
(Số tuyệt đối)</v>
      </c>
      <c r="BF5" s="4687" t="str">
        <f>AX5</f>
        <v>DT2024/
DT2023
(Số tương đối)</v>
      </c>
      <c r="BG5" s="4689" t="str">
        <f>AY5</f>
        <v>NĂM 2023</v>
      </c>
      <c r="BH5" s="4690"/>
      <c r="BI5" s="4691"/>
      <c r="BJ5" s="4692" t="str">
        <f>BB5</f>
        <v>DỰ TOÁN 2024</v>
      </c>
      <c r="BK5" s="4690"/>
      <c r="BL5" s="4691"/>
      <c r="BM5" s="4377" t="str">
        <f>BE5</f>
        <v>DT2024/
DT2023
(Số tuyệt đối)</v>
      </c>
      <c r="BN5" s="4687" t="str">
        <f>BF5</f>
        <v>DT2024/
DT2023
(Số tương đối)</v>
      </c>
      <c r="BO5" s="4689" t="str">
        <f>BG5</f>
        <v>NĂM 2023</v>
      </c>
      <c r="BP5" s="4690"/>
      <c r="BQ5" s="4691"/>
      <c r="BR5" s="4692" t="str">
        <f>BJ5</f>
        <v>DỰ TOÁN 2024</v>
      </c>
      <c r="BS5" s="4690"/>
      <c r="BT5" s="4691"/>
      <c r="BU5" s="4377" t="str">
        <f>BM5</f>
        <v>DT2024/
DT2023
(Số tuyệt đối)</v>
      </c>
      <c r="BV5" s="4687" t="str">
        <f>BN5</f>
        <v>DT2024/
DT2023
(Số tương đối)</v>
      </c>
      <c r="BW5" s="4689" t="str">
        <f>BO5</f>
        <v>NĂM 2023</v>
      </c>
      <c r="BX5" s="4690"/>
      <c r="BY5" s="4691"/>
      <c r="BZ5" s="4692" t="str">
        <f>BR5</f>
        <v>DỰ TOÁN 2024</v>
      </c>
      <c r="CA5" s="4690"/>
      <c r="CB5" s="4691"/>
      <c r="CC5" s="4377" t="str">
        <f>BU5</f>
        <v>DT2024/
DT2023
(Số tuyệt đối)</v>
      </c>
      <c r="CD5" s="4687" t="str">
        <f>BV5</f>
        <v>DT2024/
DT2023
(Số tương đối)</v>
      </c>
      <c r="CE5" s="4689" t="str">
        <f>BW5</f>
        <v>NĂM 2023</v>
      </c>
      <c r="CF5" s="4690"/>
      <c r="CG5" s="4691"/>
      <c r="CH5" s="4692" t="str">
        <f>BZ5</f>
        <v>DỰ TOÁN 2024</v>
      </c>
      <c r="CI5" s="4690"/>
      <c r="CJ5" s="4691"/>
      <c r="CK5" s="4377" t="str">
        <f>CC5</f>
        <v>DT2024/
DT2023
(Số tuyệt đối)</v>
      </c>
      <c r="CL5" s="4687" t="str">
        <f>CD5</f>
        <v>DT2024/
DT2023
(Số tương đối)</v>
      </c>
      <c r="CM5" s="4689" t="str">
        <f>CE5</f>
        <v>NĂM 2023</v>
      </c>
      <c r="CN5" s="4690"/>
      <c r="CO5" s="4691"/>
      <c r="CP5" s="4692" t="str">
        <f>CH5</f>
        <v>DỰ TOÁN 2024</v>
      </c>
      <c r="CQ5" s="4690"/>
      <c r="CR5" s="4691"/>
      <c r="CS5" s="4377" t="str">
        <f>CK5</f>
        <v>DT2024/
DT2023
(Số tuyệt đối)</v>
      </c>
      <c r="CT5" s="4687" t="str">
        <f>CL5</f>
        <v>DT2024/
DT2023
(Số tương đối)</v>
      </c>
      <c r="CU5" s="4689" t="str">
        <f>CM5</f>
        <v>NĂM 2023</v>
      </c>
      <c r="CV5" s="4690"/>
      <c r="CW5" s="4691"/>
      <c r="CX5" s="4692" t="str">
        <f>CP5</f>
        <v>DỰ TOÁN 2024</v>
      </c>
      <c r="CY5" s="4690"/>
      <c r="CZ5" s="4691"/>
      <c r="DA5" s="4377" t="str">
        <f>CS5</f>
        <v>DT2024/
DT2023
(Số tuyệt đối)</v>
      </c>
      <c r="DB5" s="4687" t="str">
        <f>CT5</f>
        <v>DT2024/
DT2023
(Số tương đối)</v>
      </c>
    </row>
    <row r="6" spans="1:106" s="2452" customFormat="1" ht="251.4" customHeight="1">
      <c r="A6" s="4700"/>
      <c r="B6" s="4702"/>
      <c r="C6" s="765" t="s">
        <v>369</v>
      </c>
      <c r="D6" s="765" t="s">
        <v>370</v>
      </c>
      <c r="E6" s="765" t="s">
        <v>1703</v>
      </c>
      <c r="F6" s="765" t="s">
        <v>372</v>
      </c>
      <c r="G6" s="765" t="s">
        <v>2601</v>
      </c>
      <c r="H6" s="765" t="s">
        <v>2602</v>
      </c>
      <c r="I6" s="4378"/>
      <c r="J6" s="4688"/>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78"/>
      <c r="R6" s="4688"/>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78"/>
      <c r="Z6" s="4688"/>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78"/>
      <c r="AH6" s="4688"/>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78"/>
      <c r="AP6" s="4688"/>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78"/>
      <c r="AX6" s="4688"/>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78"/>
      <c r="BF6" s="4688"/>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78"/>
      <c r="BN6" s="4688"/>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78"/>
      <c r="BV6" s="4688"/>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78"/>
      <c r="CD6" s="4688"/>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78"/>
      <c r="CL6" s="4688"/>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78"/>
      <c r="CT6" s="4688"/>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78"/>
      <c r="DB6" s="4688"/>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85" t="s">
        <v>2480</v>
      </c>
      <c r="G46" s="4685"/>
      <c r="H46" s="4685"/>
      <c r="I46" s="4685"/>
      <c r="J46" s="4685"/>
      <c r="N46" s="4685" t="s">
        <v>2480</v>
      </c>
      <c r="O46" s="4685"/>
      <c r="P46" s="4685"/>
      <c r="Q46" s="4685"/>
      <c r="R46" s="4685"/>
      <c r="V46" s="4685" t="s">
        <v>2480</v>
      </c>
      <c r="W46" s="4685"/>
      <c r="X46" s="4685"/>
      <c r="Y46" s="4685"/>
      <c r="Z46" s="4685"/>
      <c r="AD46" s="4685" t="s">
        <v>2480</v>
      </c>
      <c r="AE46" s="4685"/>
      <c r="AF46" s="4685"/>
      <c r="AG46" s="4685"/>
      <c r="AH46" s="4685"/>
      <c r="AL46" s="4685" t="s">
        <v>2480</v>
      </c>
      <c r="AM46" s="4685"/>
      <c r="AN46" s="4685"/>
      <c r="AO46" s="4685"/>
      <c r="AP46" s="4685"/>
      <c r="AT46" s="4685" t="s">
        <v>2480</v>
      </c>
      <c r="AU46" s="4685"/>
      <c r="AV46" s="4685"/>
      <c r="AW46" s="4685"/>
      <c r="AX46" s="4685"/>
      <c r="BB46" s="4685" t="s">
        <v>2480</v>
      </c>
      <c r="BC46" s="4685"/>
      <c r="BD46" s="4685"/>
      <c r="BE46" s="4685"/>
      <c r="BF46" s="4685"/>
      <c r="BJ46" s="4685" t="s">
        <v>2480</v>
      </c>
      <c r="BK46" s="4685"/>
      <c r="BL46" s="4685"/>
      <c r="BM46" s="4685"/>
      <c r="BN46" s="4685"/>
      <c r="BR46" s="4685" t="s">
        <v>2480</v>
      </c>
      <c r="BS46" s="4685"/>
      <c r="BT46" s="4685"/>
      <c r="BU46" s="4685"/>
      <c r="BV46" s="4685"/>
      <c r="BZ46" s="4685" t="s">
        <v>2480</v>
      </c>
      <c r="CA46" s="4685"/>
      <c r="CB46" s="4685"/>
      <c r="CC46" s="4685"/>
      <c r="CD46" s="4685"/>
      <c r="CH46" s="4685" t="s">
        <v>2480</v>
      </c>
      <c r="CI46" s="4685"/>
      <c r="CJ46" s="4685"/>
      <c r="CK46" s="4685"/>
      <c r="CL46" s="4685"/>
      <c r="CP46" s="4685" t="s">
        <v>2480</v>
      </c>
      <c r="CQ46" s="4685"/>
      <c r="CR46" s="4685"/>
      <c r="CS46" s="4685"/>
      <c r="CT46" s="4685"/>
      <c r="CX46" s="4685" t="s">
        <v>2480</v>
      </c>
      <c r="CY46" s="4685"/>
      <c r="CZ46" s="4685"/>
      <c r="DA46" s="4685"/>
      <c r="DB46" s="4685"/>
    </row>
    <row r="47" spans="1:106">
      <c r="B47" s="762" t="s">
        <v>2479</v>
      </c>
      <c r="F47" s="4686" t="s">
        <v>1444</v>
      </c>
      <c r="G47" s="4686"/>
      <c r="H47" s="4686"/>
      <c r="I47" s="4686"/>
      <c r="J47" s="4686"/>
      <c r="N47" s="4686" t="s">
        <v>1444</v>
      </c>
      <c r="O47" s="4686"/>
      <c r="P47" s="4686"/>
      <c r="Q47" s="4686"/>
      <c r="R47" s="4686"/>
      <c r="V47" s="4686" t="s">
        <v>1444</v>
      </c>
      <c r="W47" s="4686"/>
      <c r="X47" s="4686"/>
      <c r="Y47" s="4686"/>
      <c r="Z47" s="4686"/>
      <c r="AD47" s="4686" t="s">
        <v>1444</v>
      </c>
      <c r="AE47" s="4686"/>
      <c r="AF47" s="4686"/>
      <c r="AG47" s="4686"/>
      <c r="AH47" s="4686"/>
      <c r="AL47" s="4686" t="s">
        <v>1444</v>
      </c>
      <c r="AM47" s="4686"/>
      <c r="AN47" s="4686"/>
      <c r="AO47" s="4686"/>
      <c r="AP47" s="4686"/>
      <c r="AT47" s="4686" t="s">
        <v>1444</v>
      </c>
      <c r="AU47" s="4686"/>
      <c r="AV47" s="4686"/>
      <c r="AW47" s="4686"/>
      <c r="AX47" s="4686"/>
      <c r="BA47" s="791"/>
      <c r="BB47" s="4686" t="s">
        <v>1444</v>
      </c>
      <c r="BC47" s="4686"/>
      <c r="BD47" s="4686"/>
      <c r="BE47" s="4686"/>
      <c r="BF47" s="4686"/>
      <c r="BJ47" s="4686" t="s">
        <v>1444</v>
      </c>
      <c r="BK47" s="4686"/>
      <c r="BL47" s="4686"/>
      <c r="BM47" s="4686"/>
      <c r="BN47" s="4686"/>
      <c r="BR47" s="4686" t="s">
        <v>1444</v>
      </c>
      <c r="BS47" s="4686"/>
      <c r="BT47" s="4686"/>
      <c r="BU47" s="4686"/>
      <c r="BV47" s="4686"/>
      <c r="BZ47" s="4686" t="s">
        <v>1444</v>
      </c>
      <c r="CA47" s="4686"/>
      <c r="CB47" s="4686"/>
      <c r="CC47" s="4686"/>
      <c r="CD47" s="4686"/>
      <c r="CH47" s="4686" t="s">
        <v>1444</v>
      </c>
      <c r="CI47" s="4686"/>
      <c r="CJ47" s="4686"/>
      <c r="CK47" s="4686"/>
      <c r="CL47" s="4686"/>
      <c r="CP47" s="4686" t="s">
        <v>1444</v>
      </c>
      <c r="CQ47" s="4686"/>
      <c r="CR47" s="4686"/>
      <c r="CS47" s="4686"/>
      <c r="CT47" s="4686"/>
      <c r="CX47" s="4686" t="s">
        <v>1444</v>
      </c>
      <c r="CY47" s="4686"/>
      <c r="CZ47" s="4686"/>
      <c r="DA47" s="4686"/>
      <c r="DB47" s="4686"/>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710" t="s">
        <v>304</v>
      </c>
      <c r="B1" s="4710"/>
      <c r="C1" s="4710"/>
      <c r="D1" s="4710"/>
      <c r="E1" s="4710"/>
      <c r="F1" s="4710"/>
      <c r="G1" s="4710"/>
      <c r="H1" s="4710"/>
      <c r="I1" s="4710"/>
    </row>
    <row r="2" spans="1:10">
      <c r="B2" s="4346"/>
      <c r="C2" s="4346"/>
      <c r="D2" s="4346"/>
      <c r="E2" s="4346"/>
      <c r="F2" s="4346"/>
      <c r="G2" s="4346"/>
      <c r="H2" s="4346"/>
      <c r="I2" s="4346"/>
    </row>
    <row r="3" spans="1:10" ht="17.25" customHeight="1">
      <c r="H3" s="1092" t="s">
        <v>224</v>
      </c>
      <c r="I3" s="1166"/>
    </row>
    <row r="4" spans="1:10" s="248" customFormat="1" ht="16.5" customHeight="1">
      <c r="A4" s="4242" t="s">
        <v>244</v>
      </c>
      <c r="B4" s="4436" t="s">
        <v>305</v>
      </c>
      <c r="C4" s="4347" t="s">
        <v>306</v>
      </c>
      <c r="D4" s="4347"/>
      <c r="E4" s="4347"/>
      <c r="F4" s="4347"/>
      <c r="G4" s="4347"/>
      <c r="H4" s="4436" t="s">
        <v>1318</v>
      </c>
      <c r="I4" s="4436" t="s">
        <v>1319</v>
      </c>
    </row>
    <row r="5" spans="1:10" s="248" customFormat="1" ht="63.15" customHeight="1">
      <c r="A5" s="4219"/>
      <c r="B5" s="4711"/>
      <c r="C5" s="4711" t="s">
        <v>307</v>
      </c>
      <c r="D5" s="4711" t="s">
        <v>308</v>
      </c>
      <c r="E5" s="4711" t="s">
        <v>310</v>
      </c>
      <c r="F5" s="4707" t="s">
        <v>309</v>
      </c>
      <c r="G5" s="4708"/>
      <c r="H5" s="4711"/>
      <c r="I5" s="4711"/>
    </row>
    <row r="6" spans="1:10" s="248" customFormat="1" ht="46.8">
      <c r="A6" s="4220"/>
      <c r="B6" s="4243"/>
      <c r="C6" s="4243"/>
      <c r="D6" s="4243"/>
      <c r="E6" s="4243"/>
      <c r="F6" s="249" t="s">
        <v>238</v>
      </c>
      <c r="G6" s="249" t="s">
        <v>311</v>
      </c>
      <c r="H6" s="4243"/>
      <c r="I6" s="4243"/>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709" t="s">
        <v>325</v>
      </c>
      <c r="B20" s="4709"/>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16" t="s">
        <v>1836</v>
      </c>
      <c r="B1" s="4716"/>
      <c r="C1" s="4717"/>
      <c r="D1" s="4717"/>
      <c r="E1" s="4717"/>
      <c r="F1" s="4717"/>
      <c r="G1" s="4717"/>
      <c r="H1" s="4717"/>
      <c r="I1" s="4717"/>
      <c r="J1" s="4717"/>
      <c r="K1" s="4717"/>
      <c r="L1" s="4717"/>
      <c r="M1" s="4717"/>
      <c r="N1" s="4717"/>
      <c r="O1" s="4717"/>
      <c r="P1" s="4717"/>
    </row>
    <row r="2" spans="1:19" ht="18" customHeight="1">
      <c r="D2" s="1173"/>
      <c r="E2" s="1173"/>
      <c r="F2" s="1173"/>
      <c r="G2" s="1173"/>
      <c r="H2" s="1173"/>
      <c r="I2" s="1173"/>
      <c r="J2" s="1173"/>
      <c r="K2" s="1173"/>
      <c r="L2" s="2871"/>
      <c r="M2" s="1173"/>
      <c r="N2" s="1173"/>
      <c r="P2" s="1173"/>
    </row>
    <row r="3" spans="1:19" s="1174" customFormat="1" ht="15.9" customHeight="1">
      <c r="A3" s="4715" t="s">
        <v>288</v>
      </c>
      <c r="B3" s="4718" t="s">
        <v>288</v>
      </c>
      <c r="C3" s="4715" t="s">
        <v>791</v>
      </c>
      <c r="D3" s="4715" t="s">
        <v>4</v>
      </c>
      <c r="E3" s="4720" t="s">
        <v>406</v>
      </c>
      <c r="F3" s="4715" t="s">
        <v>290</v>
      </c>
      <c r="G3" s="4715" t="s">
        <v>407</v>
      </c>
      <c r="H3" s="4715" t="s">
        <v>408</v>
      </c>
      <c r="I3" s="4715" t="s">
        <v>409</v>
      </c>
      <c r="J3" s="4715" t="s">
        <v>410</v>
      </c>
      <c r="K3" s="4715" t="s">
        <v>411</v>
      </c>
      <c r="L3" s="4715" t="s">
        <v>412</v>
      </c>
      <c r="M3" s="4715" t="s">
        <v>413</v>
      </c>
      <c r="N3" s="4715" t="s">
        <v>414</v>
      </c>
      <c r="O3" s="4715" t="s">
        <v>415</v>
      </c>
      <c r="P3" s="4715" t="s">
        <v>416</v>
      </c>
      <c r="Q3" s="4712"/>
      <c r="R3" s="4713"/>
      <c r="S3" s="4714"/>
    </row>
    <row r="4" spans="1:19" s="1174" customFormat="1" ht="38.25" customHeight="1">
      <c r="A4" s="4715"/>
      <c r="B4" s="4719"/>
      <c r="C4" s="4715"/>
      <c r="D4" s="4715"/>
      <c r="E4" s="4720"/>
      <c r="F4" s="4715"/>
      <c r="G4" s="4715"/>
      <c r="H4" s="4715"/>
      <c r="I4" s="4715"/>
      <c r="J4" s="4715"/>
      <c r="K4" s="4715"/>
      <c r="L4" s="4715"/>
      <c r="M4" s="4715"/>
      <c r="N4" s="4715"/>
      <c r="O4" s="4715"/>
      <c r="P4" s="4715"/>
      <c r="Q4" s="4712"/>
      <c r="R4" s="4713"/>
      <c r="S4" s="4714"/>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30"/>
      <c r="J1" s="4730"/>
      <c r="K1" s="4730"/>
      <c r="L1" s="4730"/>
      <c r="M1" s="4730"/>
      <c r="N1" s="4730"/>
      <c r="O1" s="4730"/>
      <c r="P1" s="4730"/>
    </row>
    <row r="2" spans="1:184">
      <c r="B2" s="1319"/>
      <c r="C2" s="4204" t="s">
        <v>2474</v>
      </c>
      <c r="D2" s="4204"/>
      <c r="E2" s="4204"/>
      <c r="F2" s="4204"/>
      <c r="G2" s="4204"/>
      <c r="H2" s="4204"/>
      <c r="I2" s="4204"/>
      <c r="J2" s="4204"/>
      <c r="K2" s="4204"/>
      <c r="L2" s="4204"/>
      <c r="M2" s="4204"/>
      <c r="N2" s="4204"/>
      <c r="O2" s="4204"/>
      <c r="P2" s="4204"/>
      <c r="Q2" s="4204" t="s">
        <v>2474</v>
      </c>
      <c r="R2" s="4204"/>
      <c r="S2" s="4204"/>
      <c r="T2" s="4204"/>
      <c r="U2" s="4204"/>
      <c r="V2" s="4204"/>
      <c r="W2" s="4204"/>
      <c r="X2" s="4204"/>
      <c r="Y2" s="4204"/>
      <c r="Z2" s="4204"/>
      <c r="AA2" s="4204"/>
      <c r="AB2" s="4204"/>
      <c r="AC2" s="4204"/>
      <c r="AD2" s="4204"/>
      <c r="AE2" s="4204" t="s">
        <v>2474</v>
      </c>
      <c r="AF2" s="4204"/>
      <c r="AG2" s="4204"/>
      <c r="AH2" s="4204"/>
      <c r="AI2" s="4204"/>
      <c r="AJ2" s="4204"/>
      <c r="AK2" s="4204"/>
      <c r="AL2" s="4204"/>
      <c r="AM2" s="4204"/>
      <c r="AN2" s="4204"/>
      <c r="AO2" s="4204"/>
      <c r="AP2" s="4204"/>
      <c r="AQ2" s="4204"/>
      <c r="AR2" s="4204"/>
      <c r="AS2" s="4204" t="s">
        <v>2474</v>
      </c>
      <c r="AT2" s="4204"/>
      <c r="AU2" s="4204"/>
      <c r="AV2" s="4204"/>
      <c r="AW2" s="4204"/>
      <c r="AX2" s="4204"/>
      <c r="AY2" s="4204"/>
      <c r="AZ2" s="4204"/>
      <c r="BA2" s="4204"/>
      <c r="BB2" s="4204"/>
      <c r="BC2" s="4204"/>
      <c r="BD2" s="4204"/>
      <c r="BE2" s="4204"/>
      <c r="BF2" s="4204"/>
      <c r="BG2" s="4204" t="s">
        <v>2474</v>
      </c>
      <c r="BH2" s="4204"/>
      <c r="BI2" s="4204"/>
      <c r="BJ2" s="4204"/>
      <c r="BK2" s="4204"/>
      <c r="BL2" s="4204"/>
      <c r="BM2" s="4204"/>
      <c r="BN2" s="4204"/>
      <c r="BO2" s="4204"/>
      <c r="BP2" s="4204"/>
      <c r="BQ2" s="4204"/>
      <c r="BR2" s="4204"/>
      <c r="BS2" s="4204"/>
      <c r="BT2" s="4204"/>
      <c r="BU2" s="4204" t="s">
        <v>2474</v>
      </c>
      <c r="BV2" s="4204"/>
      <c r="BW2" s="4204"/>
      <c r="BX2" s="4204"/>
      <c r="BY2" s="4204"/>
      <c r="BZ2" s="4204"/>
      <c r="CA2" s="4204"/>
      <c r="CB2" s="4204"/>
      <c r="CC2" s="4204"/>
      <c r="CD2" s="4204"/>
      <c r="CE2" s="4204"/>
      <c r="CF2" s="4204"/>
      <c r="CG2" s="4204"/>
      <c r="CH2" s="4204"/>
      <c r="CI2" s="4204" t="s">
        <v>2474</v>
      </c>
      <c r="CJ2" s="4204"/>
      <c r="CK2" s="4204"/>
      <c r="CL2" s="4204"/>
      <c r="CM2" s="4204"/>
      <c r="CN2" s="4204"/>
      <c r="CO2" s="4204"/>
      <c r="CP2" s="4204"/>
      <c r="CQ2" s="4204"/>
      <c r="CR2" s="4204"/>
      <c r="CS2" s="4204"/>
      <c r="CT2" s="4204"/>
      <c r="CU2" s="4204"/>
      <c r="CV2" s="4204"/>
      <c r="CW2" s="4204" t="s">
        <v>2474</v>
      </c>
      <c r="CX2" s="4204"/>
      <c r="CY2" s="4204"/>
      <c r="CZ2" s="4204"/>
      <c r="DA2" s="4204"/>
      <c r="DB2" s="4204"/>
      <c r="DC2" s="4204"/>
      <c r="DD2" s="4204"/>
      <c r="DE2" s="4204"/>
      <c r="DF2" s="4204"/>
      <c r="DG2" s="4204"/>
      <c r="DH2" s="4204"/>
      <c r="DI2" s="4204"/>
      <c r="DJ2" s="4204"/>
      <c r="DK2" s="4204" t="s">
        <v>2474</v>
      </c>
      <c r="DL2" s="4204"/>
      <c r="DM2" s="4204"/>
      <c r="DN2" s="4204"/>
      <c r="DO2" s="4204"/>
      <c r="DP2" s="4204"/>
      <c r="DQ2" s="4204"/>
      <c r="DR2" s="4204"/>
      <c r="DS2" s="4204"/>
      <c r="DT2" s="4204"/>
      <c r="DU2" s="4204"/>
      <c r="DV2" s="4204"/>
      <c r="DW2" s="4204"/>
      <c r="DX2" s="4204"/>
      <c r="DY2" s="4204" t="s">
        <v>2474</v>
      </c>
      <c r="DZ2" s="4204"/>
      <c r="EA2" s="4204"/>
      <c r="EB2" s="4204"/>
      <c r="EC2" s="4204"/>
      <c r="ED2" s="4204"/>
      <c r="EE2" s="4204"/>
      <c r="EF2" s="4204"/>
      <c r="EG2" s="4204"/>
      <c r="EH2" s="4204"/>
      <c r="EI2" s="4204"/>
      <c r="EJ2" s="4204"/>
      <c r="EK2" s="4204"/>
      <c r="EL2" s="4204"/>
      <c r="EM2" s="4204" t="s">
        <v>2474</v>
      </c>
      <c r="EN2" s="4204"/>
      <c r="EO2" s="4204"/>
      <c r="EP2" s="4204"/>
      <c r="EQ2" s="4204"/>
      <c r="ER2" s="4204"/>
      <c r="ES2" s="4204"/>
      <c r="ET2" s="4204"/>
      <c r="EU2" s="4204"/>
      <c r="EV2" s="4204"/>
      <c r="EW2" s="4204"/>
      <c r="EX2" s="4204"/>
      <c r="EY2" s="4204"/>
      <c r="EZ2" s="4204"/>
      <c r="FA2" s="4204" t="s">
        <v>2474</v>
      </c>
      <c r="FB2" s="4204"/>
      <c r="FC2" s="4204"/>
      <c r="FD2" s="4204"/>
      <c r="FE2" s="4204"/>
      <c r="FF2" s="4204"/>
      <c r="FG2" s="4204"/>
      <c r="FH2" s="4204"/>
      <c r="FI2" s="4204"/>
      <c r="FJ2" s="4204"/>
      <c r="FK2" s="4204"/>
      <c r="FL2" s="4204"/>
      <c r="FM2" s="4204"/>
      <c r="FN2" s="4204"/>
      <c r="FO2" s="4204" t="s">
        <v>2474</v>
      </c>
      <c r="FP2" s="4204"/>
      <c r="FQ2" s="4204"/>
      <c r="FR2" s="4204"/>
      <c r="FS2" s="4204"/>
      <c r="FT2" s="4204"/>
      <c r="FU2" s="4204"/>
      <c r="FV2" s="4204"/>
      <c r="FW2" s="4204"/>
      <c r="FX2" s="4204"/>
      <c r="FY2" s="4204"/>
      <c r="FZ2" s="4204"/>
      <c r="GA2" s="4204"/>
      <c r="GB2" s="4204"/>
    </row>
    <row r="3" spans="1:184">
      <c r="B3" s="2351"/>
      <c r="C3" s="4731" t="s">
        <v>2485</v>
      </c>
      <c r="D3" s="4731"/>
      <c r="E3" s="4731"/>
      <c r="F3" s="4731"/>
      <c r="G3" s="4731"/>
      <c r="H3" s="4731"/>
      <c r="I3" s="4731"/>
      <c r="J3" s="4731"/>
      <c r="K3" s="4731"/>
      <c r="L3" s="4731"/>
      <c r="M3" s="4731"/>
      <c r="N3" s="4731"/>
      <c r="O3" s="4731"/>
      <c r="P3" s="4731"/>
      <c r="Q3" s="4731" t="s">
        <v>2485</v>
      </c>
      <c r="R3" s="4731"/>
      <c r="S3" s="4731"/>
      <c r="T3" s="4731"/>
      <c r="U3" s="4731"/>
      <c r="V3" s="4731"/>
      <c r="W3" s="4731"/>
      <c r="X3" s="4731"/>
      <c r="Y3" s="4731"/>
      <c r="Z3" s="4731"/>
      <c r="AA3" s="4731"/>
      <c r="AB3" s="4731"/>
      <c r="AC3" s="4731"/>
      <c r="AD3" s="4731"/>
      <c r="AE3" s="4731" t="s">
        <v>2485</v>
      </c>
      <c r="AF3" s="4731"/>
      <c r="AG3" s="4731"/>
      <c r="AH3" s="4731"/>
      <c r="AI3" s="4731"/>
      <c r="AJ3" s="4731"/>
      <c r="AK3" s="4731"/>
      <c r="AL3" s="4731"/>
      <c r="AM3" s="4731"/>
      <c r="AN3" s="4731"/>
      <c r="AO3" s="4731"/>
      <c r="AP3" s="4731"/>
      <c r="AQ3" s="4731"/>
      <c r="AR3" s="4731"/>
      <c r="AS3" s="4731" t="s">
        <v>2485</v>
      </c>
      <c r="AT3" s="4731"/>
      <c r="AU3" s="4731"/>
      <c r="AV3" s="4731"/>
      <c r="AW3" s="4731"/>
      <c r="AX3" s="4731"/>
      <c r="AY3" s="4731"/>
      <c r="AZ3" s="4731"/>
      <c r="BA3" s="4731"/>
      <c r="BB3" s="4731"/>
      <c r="BC3" s="4731"/>
      <c r="BD3" s="4731"/>
      <c r="BE3" s="4731"/>
      <c r="BF3" s="4731"/>
      <c r="BG3" s="4731" t="s">
        <v>2485</v>
      </c>
      <c r="BH3" s="4731"/>
      <c r="BI3" s="4731"/>
      <c r="BJ3" s="4731"/>
      <c r="BK3" s="4731"/>
      <c r="BL3" s="4731"/>
      <c r="BM3" s="4731"/>
      <c r="BN3" s="4731"/>
      <c r="BO3" s="4731"/>
      <c r="BP3" s="4731"/>
      <c r="BQ3" s="4731"/>
      <c r="BR3" s="4731"/>
      <c r="BS3" s="4731"/>
      <c r="BT3" s="4731"/>
      <c r="BU3" s="4731" t="s">
        <v>2485</v>
      </c>
      <c r="BV3" s="4731"/>
      <c r="BW3" s="4731"/>
      <c r="BX3" s="4731"/>
      <c r="BY3" s="4731"/>
      <c r="BZ3" s="4731"/>
      <c r="CA3" s="4731"/>
      <c r="CB3" s="4731"/>
      <c r="CC3" s="4731"/>
      <c r="CD3" s="4731"/>
      <c r="CE3" s="4731"/>
      <c r="CF3" s="4731"/>
      <c r="CG3" s="4731"/>
      <c r="CH3" s="4731"/>
      <c r="CI3" s="4731" t="s">
        <v>2485</v>
      </c>
      <c r="CJ3" s="4731"/>
      <c r="CK3" s="4731"/>
      <c r="CL3" s="4731"/>
      <c r="CM3" s="4731"/>
      <c r="CN3" s="4731"/>
      <c r="CO3" s="4731"/>
      <c r="CP3" s="4731"/>
      <c r="CQ3" s="4731"/>
      <c r="CR3" s="4731"/>
      <c r="CS3" s="4731"/>
      <c r="CT3" s="4731"/>
      <c r="CU3" s="4731"/>
      <c r="CV3" s="4731"/>
      <c r="CW3" s="4731" t="s">
        <v>2485</v>
      </c>
      <c r="CX3" s="4731"/>
      <c r="CY3" s="4731"/>
      <c r="CZ3" s="4731"/>
      <c r="DA3" s="4731"/>
      <c r="DB3" s="4731"/>
      <c r="DC3" s="4731"/>
      <c r="DD3" s="4731"/>
      <c r="DE3" s="4731"/>
      <c r="DF3" s="4731"/>
      <c r="DG3" s="4731"/>
      <c r="DH3" s="4731"/>
      <c r="DI3" s="4731"/>
      <c r="DJ3" s="4731"/>
      <c r="DK3" s="4731" t="s">
        <v>2485</v>
      </c>
      <c r="DL3" s="4731"/>
      <c r="DM3" s="4731"/>
      <c r="DN3" s="4731"/>
      <c r="DO3" s="4731"/>
      <c r="DP3" s="4731"/>
      <c r="DQ3" s="4731"/>
      <c r="DR3" s="4731"/>
      <c r="DS3" s="4731"/>
      <c r="DT3" s="4731"/>
      <c r="DU3" s="4731"/>
      <c r="DV3" s="4731"/>
      <c r="DW3" s="4731"/>
      <c r="DX3" s="4731"/>
      <c r="DY3" s="4731" t="s">
        <v>2485</v>
      </c>
      <c r="DZ3" s="4731"/>
      <c r="EA3" s="4731"/>
      <c r="EB3" s="4731"/>
      <c r="EC3" s="4731"/>
      <c r="ED3" s="4731"/>
      <c r="EE3" s="4731"/>
      <c r="EF3" s="4731"/>
      <c r="EG3" s="4731"/>
      <c r="EH3" s="4731"/>
      <c r="EI3" s="4731"/>
      <c r="EJ3" s="4731"/>
      <c r="EK3" s="4731"/>
      <c r="EL3" s="4731"/>
      <c r="EM3" s="4731" t="s">
        <v>2485</v>
      </c>
      <c r="EN3" s="4731"/>
      <c r="EO3" s="4731"/>
      <c r="EP3" s="4731"/>
      <c r="EQ3" s="4731"/>
      <c r="ER3" s="4731"/>
      <c r="ES3" s="4731"/>
      <c r="ET3" s="4731"/>
      <c r="EU3" s="4731"/>
      <c r="EV3" s="4731"/>
      <c r="EW3" s="4731"/>
      <c r="EX3" s="4731"/>
      <c r="EY3" s="4731"/>
      <c r="EZ3" s="4731"/>
      <c r="FA3" s="4731" t="s">
        <v>2485</v>
      </c>
      <c r="FB3" s="4731"/>
      <c r="FC3" s="4731"/>
      <c r="FD3" s="4731"/>
      <c r="FE3" s="4731"/>
      <c r="FF3" s="4731"/>
      <c r="FG3" s="4731"/>
      <c r="FH3" s="4731"/>
      <c r="FI3" s="4731"/>
      <c r="FJ3" s="4731"/>
      <c r="FK3" s="4731"/>
      <c r="FL3" s="4731"/>
      <c r="FM3" s="4731"/>
      <c r="FN3" s="4731"/>
      <c r="FO3" s="4731" t="s">
        <v>2485</v>
      </c>
      <c r="FP3" s="4731"/>
      <c r="FQ3" s="4731"/>
      <c r="FR3" s="4731"/>
      <c r="FS3" s="4731"/>
      <c r="FT3" s="4731"/>
      <c r="FU3" s="4731"/>
      <c r="FV3" s="4731"/>
      <c r="FW3" s="4731"/>
      <c r="FX3" s="4731"/>
      <c r="FY3" s="4731"/>
      <c r="FZ3" s="4731"/>
      <c r="GA3" s="4731"/>
      <c r="GB3" s="4731"/>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33"/>
      <c r="J5" s="4733"/>
      <c r="K5" s="4733"/>
      <c r="L5" s="152"/>
      <c r="M5" s="152"/>
      <c r="N5" s="2444"/>
      <c r="O5" s="4732" t="s">
        <v>64</v>
      </c>
      <c r="P5" s="4732"/>
      <c r="Q5" s="37"/>
      <c r="R5" s="37"/>
      <c r="S5" s="37"/>
      <c r="T5" s="37"/>
      <c r="U5" s="37"/>
      <c r="V5" s="37"/>
      <c r="W5" s="4733"/>
      <c r="X5" s="4733"/>
      <c r="Y5" s="4733"/>
      <c r="Z5" s="152"/>
      <c r="AA5" s="152"/>
      <c r="AB5" s="2444"/>
      <c r="AC5" s="4732" t="s">
        <v>64</v>
      </c>
      <c r="AD5" s="4732"/>
      <c r="AE5" s="37"/>
      <c r="AF5" s="37"/>
      <c r="AG5" s="37"/>
      <c r="AH5" s="37"/>
      <c r="AI5" s="37"/>
      <c r="AJ5" s="37"/>
      <c r="AK5" s="4733"/>
      <c r="AL5" s="4733"/>
      <c r="AM5" s="4733"/>
      <c r="AN5" s="152"/>
      <c r="AO5" s="152"/>
      <c r="AP5" s="2444"/>
      <c r="AQ5" s="4732" t="s">
        <v>64</v>
      </c>
      <c r="AR5" s="4732"/>
      <c r="AS5" s="37"/>
      <c r="AT5" s="37"/>
      <c r="AU5" s="37"/>
      <c r="AV5" s="37"/>
      <c r="AW5" s="37"/>
      <c r="AX5" s="37"/>
      <c r="AY5" s="4733"/>
      <c r="AZ5" s="4733"/>
      <c r="BA5" s="4733"/>
      <c r="BB5" s="152"/>
      <c r="BC5" s="152"/>
      <c r="BD5" s="2444"/>
      <c r="BE5" s="4732" t="s">
        <v>64</v>
      </c>
      <c r="BF5" s="4732"/>
      <c r="BG5" s="37"/>
      <c r="BH5" s="37"/>
      <c r="BI5" s="37"/>
      <c r="BJ5" s="37"/>
      <c r="BK5" s="37"/>
      <c r="BL5" s="37"/>
      <c r="BM5" s="4733"/>
      <c r="BN5" s="4733"/>
      <c r="BO5" s="4733"/>
      <c r="BP5" s="152"/>
      <c r="BQ5" s="152"/>
      <c r="BR5" s="2444"/>
      <c r="BS5" s="4732" t="s">
        <v>64</v>
      </c>
      <c r="BT5" s="4732"/>
      <c r="BU5" s="37"/>
      <c r="BV5" s="37"/>
      <c r="BW5" s="37"/>
      <c r="BX5" s="37"/>
      <c r="BY5" s="37"/>
      <c r="BZ5" s="37"/>
      <c r="CA5" s="4733"/>
      <c r="CB5" s="4733"/>
      <c r="CC5" s="4733"/>
      <c r="CD5" s="152"/>
      <c r="CE5" s="152"/>
      <c r="CF5" s="2444"/>
      <c r="CG5" s="4732" t="s">
        <v>64</v>
      </c>
      <c r="CH5" s="4732"/>
      <c r="CI5" s="37"/>
      <c r="CJ5" s="37"/>
      <c r="CK5" s="37"/>
      <c r="CL5" s="37"/>
      <c r="CM5" s="37"/>
      <c r="CN5" s="37"/>
      <c r="CO5" s="4733"/>
      <c r="CP5" s="4733"/>
      <c r="CQ5" s="4733"/>
      <c r="CR5" s="152"/>
      <c r="CS5" s="152"/>
      <c r="CT5" s="2444"/>
      <c r="CU5" s="4732" t="s">
        <v>64</v>
      </c>
      <c r="CV5" s="4732"/>
      <c r="CW5" s="37"/>
      <c r="CX5" s="37"/>
      <c r="CY5" s="37"/>
      <c r="CZ5" s="37"/>
      <c r="DA5" s="37"/>
      <c r="DB5" s="37"/>
      <c r="DC5" s="4733"/>
      <c r="DD5" s="4733"/>
      <c r="DE5" s="4733"/>
      <c r="DF5" s="152"/>
      <c r="DG5" s="152"/>
      <c r="DH5" s="2444"/>
      <c r="DI5" s="4732" t="s">
        <v>64</v>
      </c>
      <c r="DJ5" s="4732"/>
      <c r="DK5" s="37"/>
      <c r="DL5" s="37"/>
      <c r="DM5" s="37"/>
      <c r="DN5" s="37"/>
      <c r="DO5" s="37"/>
      <c r="DP5" s="37"/>
      <c r="DQ5" s="4733"/>
      <c r="DR5" s="4733"/>
      <c r="DS5" s="4733"/>
      <c r="DT5" s="152"/>
      <c r="DU5" s="152"/>
      <c r="DV5" s="2444"/>
      <c r="DW5" s="4732" t="s">
        <v>64</v>
      </c>
      <c r="DX5" s="4732"/>
      <c r="DY5" s="37"/>
      <c r="DZ5" s="37"/>
      <c r="EA5" s="37"/>
      <c r="EB5" s="37"/>
      <c r="EC5" s="37"/>
      <c r="ED5" s="37"/>
      <c r="EE5" s="4733"/>
      <c r="EF5" s="4733"/>
      <c r="EG5" s="4733"/>
      <c r="EH5" s="152"/>
      <c r="EI5" s="152"/>
      <c r="EJ5" s="2444"/>
      <c r="EK5" s="4732" t="s">
        <v>64</v>
      </c>
      <c r="EL5" s="4732"/>
      <c r="EM5" s="37"/>
      <c r="EN5" s="37"/>
      <c r="EO5" s="37"/>
      <c r="EP5" s="37"/>
      <c r="EQ5" s="37"/>
      <c r="ER5" s="37"/>
      <c r="ES5" s="4733"/>
      <c r="ET5" s="4733"/>
      <c r="EU5" s="4733"/>
      <c r="EV5" s="152"/>
      <c r="EW5" s="152"/>
      <c r="EX5" s="2444"/>
      <c r="EY5" s="4732" t="s">
        <v>64</v>
      </c>
      <c r="EZ5" s="4732"/>
      <c r="FA5" s="37"/>
      <c r="FB5" s="37"/>
      <c r="FC5" s="37"/>
      <c r="FD5" s="37"/>
      <c r="FE5" s="37"/>
      <c r="FF5" s="37"/>
      <c r="FG5" s="4733"/>
      <c r="FH5" s="4733"/>
      <c r="FI5" s="4733"/>
      <c r="FJ5" s="152"/>
      <c r="FK5" s="152"/>
      <c r="FL5" s="2444"/>
      <c r="FM5" s="4732" t="s">
        <v>64</v>
      </c>
      <c r="FN5" s="4732"/>
      <c r="FO5" s="37"/>
      <c r="FP5" s="37"/>
      <c r="FQ5" s="37"/>
      <c r="FR5" s="37"/>
      <c r="FS5" s="37"/>
      <c r="FT5" s="37"/>
      <c r="FU5" s="4733"/>
      <c r="FV5" s="4733"/>
      <c r="FW5" s="4733"/>
      <c r="FX5" s="152"/>
      <c r="FY5" s="152"/>
      <c r="FZ5" s="2444"/>
      <c r="GA5" s="4732" t="s">
        <v>64</v>
      </c>
      <c r="GB5" s="4732"/>
    </row>
    <row r="6" spans="1:184" s="1429" customFormat="1" ht="18" customHeight="1">
      <c r="A6" s="4735" t="s">
        <v>244</v>
      </c>
      <c r="B6" s="4737" t="s">
        <v>1353</v>
      </c>
      <c r="C6" s="4729" t="s">
        <v>2473</v>
      </c>
      <c r="D6" s="4722"/>
      <c r="E6" s="4722"/>
      <c r="F6" s="4722"/>
      <c r="G6" s="4722"/>
      <c r="H6" s="4722"/>
      <c r="I6" s="4722"/>
      <c r="J6" s="4722"/>
      <c r="K6" s="4722"/>
      <c r="L6" s="4722"/>
      <c r="M6" s="4722"/>
      <c r="N6" s="4722"/>
      <c r="O6" s="4722"/>
      <c r="P6" s="4723"/>
      <c r="Q6" s="4721" t="s">
        <v>1869</v>
      </c>
      <c r="R6" s="4722"/>
      <c r="S6" s="4722"/>
      <c r="T6" s="4722"/>
      <c r="U6" s="4722"/>
      <c r="V6" s="4722"/>
      <c r="W6" s="4722"/>
      <c r="X6" s="4722"/>
      <c r="Y6" s="4722"/>
      <c r="Z6" s="4722"/>
      <c r="AA6" s="4722"/>
      <c r="AB6" s="4722"/>
      <c r="AC6" s="4722"/>
      <c r="AD6" s="4723"/>
      <c r="AE6" s="4721" t="s">
        <v>364</v>
      </c>
      <c r="AF6" s="4722"/>
      <c r="AG6" s="4722"/>
      <c r="AH6" s="4722"/>
      <c r="AI6" s="4722"/>
      <c r="AJ6" s="4722"/>
      <c r="AK6" s="4722"/>
      <c r="AL6" s="4722"/>
      <c r="AM6" s="4722"/>
      <c r="AN6" s="4722"/>
      <c r="AO6" s="4722"/>
      <c r="AP6" s="4722"/>
      <c r="AQ6" s="4722"/>
      <c r="AR6" s="4723"/>
      <c r="AS6" s="4721" t="s">
        <v>1870</v>
      </c>
      <c r="AT6" s="4722"/>
      <c r="AU6" s="4722"/>
      <c r="AV6" s="4722"/>
      <c r="AW6" s="4722"/>
      <c r="AX6" s="4722"/>
      <c r="AY6" s="4722"/>
      <c r="AZ6" s="4722"/>
      <c r="BA6" s="4722"/>
      <c r="BB6" s="4722"/>
      <c r="BC6" s="4722"/>
      <c r="BD6" s="4722"/>
      <c r="BE6" s="4722"/>
      <c r="BF6" s="4723"/>
      <c r="BG6" s="4721" t="s">
        <v>1871</v>
      </c>
      <c r="BH6" s="4722"/>
      <c r="BI6" s="4722"/>
      <c r="BJ6" s="4722"/>
      <c r="BK6" s="4722"/>
      <c r="BL6" s="4722"/>
      <c r="BM6" s="4722"/>
      <c r="BN6" s="4722"/>
      <c r="BO6" s="4722"/>
      <c r="BP6" s="4722"/>
      <c r="BQ6" s="4722"/>
      <c r="BR6" s="4722"/>
      <c r="BS6" s="4722"/>
      <c r="BT6" s="4723"/>
      <c r="BU6" s="4721" t="s">
        <v>1872</v>
      </c>
      <c r="BV6" s="4722"/>
      <c r="BW6" s="4722"/>
      <c r="BX6" s="4722"/>
      <c r="BY6" s="4722"/>
      <c r="BZ6" s="4722"/>
      <c r="CA6" s="4722"/>
      <c r="CB6" s="4722"/>
      <c r="CC6" s="4722"/>
      <c r="CD6" s="4722"/>
      <c r="CE6" s="4722"/>
      <c r="CF6" s="4722"/>
      <c r="CG6" s="4722"/>
      <c r="CH6" s="4723"/>
      <c r="CI6" s="4721" t="s">
        <v>365</v>
      </c>
      <c r="CJ6" s="4722"/>
      <c r="CK6" s="4722"/>
      <c r="CL6" s="4722"/>
      <c r="CM6" s="4722"/>
      <c r="CN6" s="4722"/>
      <c r="CO6" s="4722"/>
      <c r="CP6" s="4722"/>
      <c r="CQ6" s="4722"/>
      <c r="CR6" s="4722"/>
      <c r="CS6" s="4722"/>
      <c r="CT6" s="4722"/>
      <c r="CU6" s="4722"/>
      <c r="CV6" s="4723"/>
      <c r="CW6" s="4721" t="s">
        <v>366</v>
      </c>
      <c r="CX6" s="4722"/>
      <c r="CY6" s="4722"/>
      <c r="CZ6" s="4722"/>
      <c r="DA6" s="4722"/>
      <c r="DB6" s="4722"/>
      <c r="DC6" s="4722"/>
      <c r="DD6" s="4722"/>
      <c r="DE6" s="4722"/>
      <c r="DF6" s="4722"/>
      <c r="DG6" s="4722"/>
      <c r="DH6" s="4722"/>
      <c r="DI6" s="4722"/>
      <c r="DJ6" s="4723"/>
      <c r="DK6" s="4721" t="s">
        <v>1873</v>
      </c>
      <c r="DL6" s="4722"/>
      <c r="DM6" s="4722"/>
      <c r="DN6" s="4722"/>
      <c r="DO6" s="4722"/>
      <c r="DP6" s="4722"/>
      <c r="DQ6" s="4722"/>
      <c r="DR6" s="4722"/>
      <c r="DS6" s="4722"/>
      <c r="DT6" s="4722"/>
      <c r="DU6" s="4722"/>
      <c r="DV6" s="4722"/>
      <c r="DW6" s="4722"/>
      <c r="DX6" s="4723"/>
      <c r="DY6" s="4721" t="s">
        <v>1874</v>
      </c>
      <c r="DZ6" s="4722"/>
      <c r="EA6" s="4722"/>
      <c r="EB6" s="4722"/>
      <c r="EC6" s="4722"/>
      <c r="ED6" s="4722"/>
      <c r="EE6" s="4722"/>
      <c r="EF6" s="4722"/>
      <c r="EG6" s="4722"/>
      <c r="EH6" s="4722"/>
      <c r="EI6" s="4722"/>
      <c r="EJ6" s="4722"/>
      <c r="EK6" s="4722"/>
      <c r="EL6" s="4723"/>
      <c r="EM6" s="4721" t="s">
        <v>1875</v>
      </c>
      <c r="EN6" s="4722"/>
      <c r="EO6" s="4722"/>
      <c r="EP6" s="4722"/>
      <c r="EQ6" s="4722"/>
      <c r="ER6" s="4722"/>
      <c r="ES6" s="4722"/>
      <c r="ET6" s="4722"/>
      <c r="EU6" s="4722"/>
      <c r="EV6" s="4722"/>
      <c r="EW6" s="4722"/>
      <c r="EX6" s="4722"/>
      <c r="EY6" s="4722"/>
      <c r="EZ6" s="4723"/>
      <c r="FA6" s="4721" t="s">
        <v>367</v>
      </c>
      <c r="FB6" s="4722"/>
      <c r="FC6" s="4722"/>
      <c r="FD6" s="4722"/>
      <c r="FE6" s="4722"/>
      <c r="FF6" s="4722"/>
      <c r="FG6" s="4722"/>
      <c r="FH6" s="4722"/>
      <c r="FI6" s="4722"/>
      <c r="FJ6" s="4722"/>
      <c r="FK6" s="4722"/>
      <c r="FL6" s="4722"/>
      <c r="FM6" s="4722"/>
      <c r="FN6" s="4723"/>
      <c r="FO6" s="4721" t="s">
        <v>2471</v>
      </c>
      <c r="FP6" s="4722"/>
      <c r="FQ6" s="4722"/>
      <c r="FR6" s="4722"/>
      <c r="FS6" s="4722"/>
      <c r="FT6" s="4722"/>
      <c r="FU6" s="4722"/>
      <c r="FV6" s="4722"/>
      <c r="FW6" s="4722"/>
      <c r="FX6" s="4722"/>
      <c r="FY6" s="4722"/>
      <c r="FZ6" s="4722"/>
      <c r="GA6" s="4722"/>
      <c r="GB6" s="4723"/>
    </row>
    <row r="7" spans="1:184" ht="18" customHeight="1">
      <c r="A7" s="4736"/>
      <c r="B7" s="4725"/>
      <c r="C7" s="4725" t="s">
        <v>1354</v>
      </c>
      <c r="D7" s="4725"/>
      <c r="E7" s="4725"/>
      <c r="F7" s="4725"/>
      <c r="G7" s="4725" t="s">
        <v>1355</v>
      </c>
      <c r="H7" s="4725"/>
      <c r="I7" s="4725"/>
      <c r="J7" s="4725"/>
      <c r="K7" s="4725"/>
      <c r="L7" s="4726" t="s">
        <v>450</v>
      </c>
      <c r="M7" s="4727"/>
      <c r="N7" s="4727"/>
      <c r="O7" s="4727"/>
      <c r="P7" s="4728"/>
      <c r="Q7" s="4724" t="s">
        <v>1354</v>
      </c>
      <c r="R7" s="4725"/>
      <c r="S7" s="4725"/>
      <c r="T7" s="4725"/>
      <c r="U7" s="4725" t="s">
        <v>1355</v>
      </c>
      <c r="V7" s="4725"/>
      <c r="W7" s="4725"/>
      <c r="X7" s="4725"/>
      <c r="Y7" s="4725"/>
      <c r="Z7" s="4726" t="s">
        <v>450</v>
      </c>
      <c r="AA7" s="4727"/>
      <c r="AB7" s="4727"/>
      <c r="AC7" s="4727"/>
      <c r="AD7" s="4728"/>
      <c r="AE7" s="4724" t="s">
        <v>1354</v>
      </c>
      <c r="AF7" s="4725"/>
      <c r="AG7" s="4725"/>
      <c r="AH7" s="4725"/>
      <c r="AI7" s="4725" t="s">
        <v>1355</v>
      </c>
      <c r="AJ7" s="4725"/>
      <c r="AK7" s="4725"/>
      <c r="AL7" s="4725"/>
      <c r="AM7" s="4725"/>
      <c r="AN7" s="4726" t="s">
        <v>450</v>
      </c>
      <c r="AO7" s="4727"/>
      <c r="AP7" s="4727"/>
      <c r="AQ7" s="4727"/>
      <c r="AR7" s="4728"/>
      <c r="AS7" s="4724" t="s">
        <v>1354</v>
      </c>
      <c r="AT7" s="4725"/>
      <c r="AU7" s="4725"/>
      <c r="AV7" s="4725"/>
      <c r="AW7" s="4725" t="s">
        <v>1355</v>
      </c>
      <c r="AX7" s="4725"/>
      <c r="AY7" s="4725"/>
      <c r="AZ7" s="4725"/>
      <c r="BA7" s="4725"/>
      <c r="BB7" s="4726" t="s">
        <v>450</v>
      </c>
      <c r="BC7" s="4727"/>
      <c r="BD7" s="4727"/>
      <c r="BE7" s="4727"/>
      <c r="BF7" s="4728"/>
      <c r="BG7" s="4724" t="s">
        <v>1354</v>
      </c>
      <c r="BH7" s="4725"/>
      <c r="BI7" s="4725"/>
      <c r="BJ7" s="4725"/>
      <c r="BK7" s="4725" t="s">
        <v>1355</v>
      </c>
      <c r="BL7" s="4725"/>
      <c r="BM7" s="4725"/>
      <c r="BN7" s="4725"/>
      <c r="BO7" s="4725"/>
      <c r="BP7" s="4726" t="s">
        <v>450</v>
      </c>
      <c r="BQ7" s="4727"/>
      <c r="BR7" s="4727"/>
      <c r="BS7" s="4727"/>
      <c r="BT7" s="4728"/>
      <c r="BU7" s="4724" t="s">
        <v>1354</v>
      </c>
      <c r="BV7" s="4725"/>
      <c r="BW7" s="4725"/>
      <c r="BX7" s="4725"/>
      <c r="BY7" s="4725" t="s">
        <v>1355</v>
      </c>
      <c r="BZ7" s="4725"/>
      <c r="CA7" s="4725"/>
      <c r="CB7" s="4725"/>
      <c r="CC7" s="4725"/>
      <c r="CD7" s="4726" t="s">
        <v>450</v>
      </c>
      <c r="CE7" s="4727"/>
      <c r="CF7" s="4727"/>
      <c r="CG7" s="4727"/>
      <c r="CH7" s="4728"/>
      <c r="CI7" s="4724" t="s">
        <v>1354</v>
      </c>
      <c r="CJ7" s="4725"/>
      <c r="CK7" s="4725"/>
      <c r="CL7" s="4725"/>
      <c r="CM7" s="4725" t="s">
        <v>1355</v>
      </c>
      <c r="CN7" s="4725"/>
      <c r="CO7" s="4725"/>
      <c r="CP7" s="4725"/>
      <c r="CQ7" s="4725"/>
      <c r="CR7" s="4726" t="s">
        <v>450</v>
      </c>
      <c r="CS7" s="4727"/>
      <c r="CT7" s="4727"/>
      <c r="CU7" s="4727"/>
      <c r="CV7" s="4728"/>
      <c r="CW7" s="4724" t="s">
        <v>1354</v>
      </c>
      <c r="CX7" s="4725"/>
      <c r="CY7" s="4725"/>
      <c r="CZ7" s="4725"/>
      <c r="DA7" s="4725" t="s">
        <v>1355</v>
      </c>
      <c r="DB7" s="4725"/>
      <c r="DC7" s="4725"/>
      <c r="DD7" s="4725"/>
      <c r="DE7" s="4725"/>
      <c r="DF7" s="4726" t="s">
        <v>450</v>
      </c>
      <c r="DG7" s="4727"/>
      <c r="DH7" s="4727"/>
      <c r="DI7" s="4727"/>
      <c r="DJ7" s="4728"/>
      <c r="DK7" s="4724" t="s">
        <v>1354</v>
      </c>
      <c r="DL7" s="4725"/>
      <c r="DM7" s="4725"/>
      <c r="DN7" s="4725"/>
      <c r="DO7" s="4725" t="s">
        <v>1355</v>
      </c>
      <c r="DP7" s="4725"/>
      <c r="DQ7" s="4725"/>
      <c r="DR7" s="4725"/>
      <c r="DS7" s="4725"/>
      <c r="DT7" s="4726" t="s">
        <v>450</v>
      </c>
      <c r="DU7" s="4727"/>
      <c r="DV7" s="4727"/>
      <c r="DW7" s="4727"/>
      <c r="DX7" s="4728"/>
      <c r="DY7" s="4724" t="s">
        <v>1354</v>
      </c>
      <c r="DZ7" s="4725"/>
      <c r="EA7" s="4725"/>
      <c r="EB7" s="4725"/>
      <c r="EC7" s="4725" t="s">
        <v>1355</v>
      </c>
      <c r="ED7" s="4725"/>
      <c r="EE7" s="4725"/>
      <c r="EF7" s="4725"/>
      <c r="EG7" s="4725"/>
      <c r="EH7" s="4726" t="s">
        <v>450</v>
      </c>
      <c r="EI7" s="4727"/>
      <c r="EJ7" s="4727"/>
      <c r="EK7" s="4727"/>
      <c r="EL7" s="4728"/>
      <c r="EM7" s="4724" t="s">
        <v>1354</v>
      </c>
      <c r="EN7" s="4725"/>
      <c r="EO7" s="4725"/>
      <c r="EP7" s="4725"/>
      <c r="EQ7" s="4725" t="s">
        <v>1355</v>
      </c>
      <c r="ER7" s="4725"/>
      <c r="ES7" s="4725"/>
      <c r="ET7" s="4725"/>
      <c r="EU7" s="4725"/>
      <c r="EV7" s="4726" t="s">
        <v>450</v>
      </c>
      <c r="EW7" s="4727"/>
      <c r="EX7" s="4727"/>
      <c r="EY7" s="4727"/>
      <c r="EZ7" s="4728"/>
      <c r="FA7" s="4724" t="s">
        <v>1354</v>
      </c>
      <c r="FB7" s="4725"/>
      <c r="FC7" s="4725"/>
      <c r="FD7" s="4725"/>
      <c r="FE7" s="4725" t="s">
        <v>1355</v>
      </c>
      <c r="FF7" s="4725"/>
      <c r="FG7" s="4725"/>
      <c r="FH7" s="4725"/>
      <c r="FI7" s="4725"/>
      <c r="FJ7" s="4726" t="s">
        <v>450</v>
      </c>
      <c r="FK7" s="4727"/>
      <c r="FL7" s="4727"/>
      <c r="FM7" s="4727"/>
      <c r="FN7" s="4728"/>
      <c r="FO7" s="4724" t="s">
        <v>1354</v>
      </c>
      <c r="FP7" s="4725"/>
      <c r="FQ7" s="4725"/>
      <c r="FR7" s="4725"/>
      <c r="FS7" s="4725" t="s">
        <v>1355</v>
      </c>
      <c r="FT7" s="4725"/>
      <c r="FU7" s="4725"/>
      <c r="FV7" s="4725"/>
      <c r="FW7" s="4725"/>
      <c r="FX7" s="4726" t="s">
        <v>450</v>
      </c>
      <c r="FY7" s="4727"/>
      <c r="FZ7" s="4727"/>
      <c r="GA7" s="4727"/>
      <c r="GB7" s="4728"/>
    </row>
    <row r="8" spans="1:184" s="1429" customFormat="1" ht="147.6" customHeight="1">
      <c r="A8" s="4736"/>
      <c r="B8" s="4725"/>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34"/>
      <c r="B19" s="4734"/>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36" t="s">
        <v>2477</v>
      </c>
      <c r="M22" s="4336"/>
      <c r="N22" s="4336"/>
      <c r="O22" s="4336"/>
      <c r="P22" s="4336"/>
      <c r="Z22" s="4336" t="s">
        <v>2477</v>
      </c>
      <c r="AA22" s="4336"/>
      <c r="AB22" s="4336"/>
      <c r="AC22" s="4336"/>
      <c r="AD22" s="4336"/>
      <c r="AN22" s="4336" t="s">
        <v>2477</v>
      </c>
      <c r="AO22" s="4336"/>
      <c r="AP22" s="4336"/>
      <c r="AQ22" s="4336"/>
      <c r="AR22" s="4336"/>
      <c r="BB22" s="4336" t="s">
        <v>2477</v>
      </c>
      <c r="BC22" s="4336"/>
      <c r="BD22" s="4336"/>
      <c r="BE22" s="4336"/>
      <c r="BF22" s="4336"/>
      <c r="BP22" s="4336" t="s">
        <v>2477</v>
      </c>
      <c r="BQ22" s="4336"/>
      <c r="BR22" s="4336"/>
      <c r="BS22" s="4336"/>
      <c r="BT22" s="4336"/>
      <c r="CD22" s="4336" t="s">
        <v>2477</v>
      </c>
      <c r="CE22" s="4336"/>
      <c r="CF22" s="4336"/>
      <c r="CG22" s="4336"/>
      <c r="CH22" s="4336"/>
      <c r="CR22" s="4336" t="s">
        <v>2477</v>
      </c>
      <c r="CS22" s="4336"/>
      <c r="CT22" s="4336"/>
      <c r="CU22" s="4336"/>
      <c r="CV22" s="4336"/>
      <c r="DF22" s="4336" t="s">
        <v>2477</v>
      </c>
      <c r="DG22" s="4336"/>
      <c r="DH22" s="4336"/>
      <c r="DI22" s="4336"/>
      <c r="DJ22" s="4336"/>
      <c r="DT22" s="4336" t="s">
        <v>2477</v>
      </c>
      <c r="DU22" s="4336"/>
      <c r="DV22" s="4336"/>
      <c r="DW22" s="4336"/>
      <c r="DX22" s="4336"/>
      <c r="EH22" s="4336" t="s">
        <v>2477</v>
      </c>
      <c r="EI22" s="4336"/>
      <c r="EJ22" s="4336"/>
      <c r="EK22" s="4336"/>
      <c r="EL22" s="4336"/>
      <c r="EV22" s="4336" t="s">
        <v>2477</v>
      </c>
      <c r="EW22" s="4336"/>
      <c r="EX22" s="4336"/>
      <c r="EY22" s="4336"/>
      <c r="EZ22" s="4336"/>
      <c r="FJ22" s="4336" t="s">
        <v>2477</v>
      </c>
      <c r="FK22" s="4336"/>
      <c r="FL22" s="4336"/>
      <c r="FM22" s="4336"/>
      <c r="FN22" s="4336"/>
      <c r="FX22" s="4336" t="s">
        <v>2477</v>
      </c>
      <c r="FY22" s="4336"/>
      <c r="FZ22" s="4336"/>
      <c r="GA22" s="4336"/>
      <c r="GB22" s="4336"/>
    </row>
    <row r="23" spans="1:184">
      <c r="A23" s="2407"/>
      <c r="B23" s="1828" t="s">
        <v>2475</v>
      </c>
      <c r="G23" s="4338" t="s">
        <v>2476</v>
      </c>
      <c r="H23" s="4338"/>
      <c r="I23" s="4338"/>
      <c r="J23" s="4338"/>
      <c r="K23" s="4338"/>
      <c r="L23" s="4338" t="s">
        <v>2478</v>
      </c>
      <c r="M23" s="4338"/>
      <c r="N23" s="4338"/>
      <c r="O23" s="4338"/>
      <c r="P23" s="4338"/>
      <c r="U23" s="4338" t="s">
        <v>2476</v>
      </c>
      <c r="V23" s="4338"/>
      <c r="W23" s="4338"/>
      <c r="X23" s="4338"/>
      <c r="Y23" s="4338"/>
      <c r="Z23" s="4338" t="s">
        <v>2478</v>
      </c>
      <c r="AA23" s="4338"/>
      <c r="AB23" s="4338"/>
      <c r="AC23" s="4338"/>
      <c r="AD23" s="4338"/>
      <c r="AI23" s="4338" t="s">
        <v>2476</v>
      </c>
      <c r="AJ23" s="4338"/>
      <c r="AK23" s="4338"/>
      <c r="AL23" s="4338"/>
      <c r="AM23" s="4338"/>
      <c r="AN23" s="4338" t="s">
        <v>2478</v>
      </c>
      <c r="AO23" s="4338"/>
      <c r="AP23" s="4338"/>
      <c r="AQ23" s="4338"/>
      <c r="AR23" s="4338"/>
      <c r="AW23" s="4338" t="s">
        <v>2476</v>
      </c>
      <c r="AX23" s="4338"/>
      <c r="AY23" s="4338"/>
      <c r="AZ23" s="4338"/>
      <c r="BA23" s="4338"/>
      <c r="BB23" s="4338" t="s">
        <v>2478</v>
      </c>
      <c r="BC23" s="4338"/>
      <c r="BD23" s="4338"/>
      <c r="BE23" s="4338"/>
      <c r="BF23" s="4338"/>
      <c r="BK23" s="4338" t="s">
        <v>2476</v>
      </c>
      <c r="BL23" s="4338"/>
      <c r="BM23" s="4338"/>
      <c r="BN23" s="4338"/>
      <c r="BO23" s="4338"/>
      <c r="BP23" s="4338" t="s">
        <v>2478</v>
      </c>
      <c r="BQ23" s="4338"/>
      <c r="BR23" s="4338"/>
      <c r="BS23" s="4338"/>
      <c r="BT23" s="4338"/>
      <c r="BY23" s="4338" t="s">
        <v>2476</v>
      </c>
      <c r="BZ23" s="4338"/>
      <c r="CA23" s="4338"/>
      <c r="CB23" s="4338"/>
      <c r="CC23" s="4338"/>
      <c r="CD23" s="4338" t="s">
        <v>2478</v>
      </c>
      <c r="CE23" s="4338"/>
      <c r="CF23" s="4338"/>
      <c r="CG23" s="4338"/>
      <c r="CH23" s="4338"/>
      <c r="CM23" s="4338" t="s">
        <v>2476</v>
      </c>
      <c r="CN23" s="4338"/>
      <c r="CO23" s="4338"/>
      <c r="CP23" s="4338"/>
      <c r="CQ23" s="4338"/>
      <c r="CR23" s="4338" t="s">
        <v>2478</v>
      </c>
      <c r="CS23" s="4338"/>
      <c r="CT23" s="4338"/>
      <c r="CU23" s="4338"/>
      <c r="CV23" s="4338"/>
      <c r="DA23" s="4338" t="s">
        <v>2476</v>
      </c>
      <c r="DB23" s="4338"/>
      <c r="DC23" s="4338"/>
      <c r="DD23" s="4338"/>
      <c r="DE23" s="4338"/>
      <c r="DF23" s="4338" t="s">
        <v>2478</v>
      </c>
      <c r="DG23" s="4338"/>
      <c r="DH23" s="4338"/>
      <c r="DI23" s="4338"/>
      <c r="DJ23" s="4338"/>
      <c r="DO23" s="4338" t="s">
        <v>2476</v>
      </c>
      <c r="DP23" s="4338"/>
      <c r="DQ23" s="4338"/>
      <c r="DR23" s="4338"/>
      <c r="DS23" s="4338"/>
      <c r="DT23" s="4338" t="s">
        <v>2478</v>
      </c>
      <c r="DU23" s="4338"/>
      <c r="DV23" s="4338"/>
      <c r="DW23" s="4338"/>
      <c r="DX23" s="4338"/>
      <c r="EC23" s="4338" t="s">
        <v>2476</v>
      </c>
      <c r="ED23" s="4338"/>
      <c r="EE23" s="4338"/>
      <c r="EF23" s="4338"/>
      <c r="EG23" s="4338"/>
      <c r="EH23" s="4338" t="s">
        <v>2478</v>
      </c>
      <c r="EI23" s="4338"/>
      <c r="EJ23" s="4338"/>
      <c r="EK23" s="4338"/>
      <c r="EL23" s="4338"/>
      <c r="EQ23" s="4338" t="s">
        <v>2476</v>
      </c>
      <c r="ER23" s="4338"/>
      <c r="ES23" s="4338"/>
      <c r="ET23" s="4338"/>
      <c r="EU23" s="4338"/>
      <c r="EV23" s="4338" t="s">
        <v>2478</v>
      </c>
      <c r="EW23" s="4338"/>
      <c r="EX23" s="4338"/>
      <c r="EY23" s="4338"/>
      <c r="EZ23" s="4338"/>
      <c r="FE23" s="4338" t="s">
        <v>2476</v>
      </c>
      <c r="FF23" s="4338"/>
      <c r="FG23" s="4338"/>
      <c r="FH23" s="4338"/>
      <c r="FI23" s="4338"/>
      <c r="FJ23" s="4338" t="s">
        <v>2478</v>
      </c>
      <c r="FK23" s="4338"/>
      <c r="FL23" s="4338"/>
      <c r="FM23" s="4338"/>
      <c r="FN23" s="4338"/>
      <c r="FS23" s="4338" t="s">
        <v>2476</v>
      </c>
      <c r="FT23" s="4338"/>
      <c r="FU23" s="4338"/>
      <c r="FV23" s="4338"/>
      <c r="FW23" s="4338"/>
      <c r="FX23" s="4338" t="s">
        <v>2478</v>
      </c>
      <c r="FY23" s="4338"/>
      <c r="FZ23" s="4338"/>
      <c r="GA23" s="4338"/>
      <c r="GB23" s="4338"/>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312" t="s">
        <v>1343</v>
      </c>
      <c r="B1" s="4312"/>
      <c r="C1" s="38"/>
      <c r="D1" s="4312" t="s">
        <v>1344</v>
      </c>
      <c r="E1" s="4312"/>
      <c r="F1" s="4312"/>
    </row>
    <row r="2" spans="1:13" s="2" customFormat="1" ht="17.399999999999999" hidden="1">
      <c r="A2" s="4312" t="s">
        <v>790</v>
      </c>
      <c r="B2" s="4312"/>
      <c r="C2" s="38"/>
      <c r="D2" s="4312" t="s">
        <v>1345</v>
      </c>
      <c r="E2" s="4312"/>
      <c r="F2" s="4312"/>
    </row>
    <row r="3" spans="1:13" hidden="1">
      <c r="D3" s="2"/>
      <c r="E3" s="2"/>
      <c r="F3" s="2"/>
      <c r="G3" s="2"/>
      <c r="H3" s="2"/>
      <c r="I3" s="2"/>
      <c r="J3" s="2"/>
      <c r="K3" s="2"/>
      <c r="L3" s="2"/>
      <c r="M3" s="2"/>
    </row>
    <row r="5" spans="1:13">
      <c r="A5" s="4312" t="s">
        <v>2482</v>
      </c>
      <c r="B5" s="4312"/>
      <c r="C5" s="4312"/>
      <c r="D5" s="4312"/>
      <c r="E5" s="4312"/>
      <c r="F5" s="4312"/>
      <c r="G5" s="4312"/>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90" t="s">
        <v>288</v>
      </c>
      <c r="B4" s="4623" t="s">
        <v>1</v>
      </c>
      <c r="C4" s="4623"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38" t="s">
        <v>2794</v>
      </c>
      <c r="AA4" s="4738"/>
      <c r="AB4" s="4738"/>
      <c r="AC4" s="4738"/>
      <c r="AD4" s="4739"/>
    </row>
    <row r="5" spans="1:30" ht="17.399999999999999" customHeight="1">
      <c r="A5" s="4491"/>
      <c r="B5" s="4431"/>
      <c r="C5" s="4431"/>
      <c r="D5" s="4431" t="s">
        <v>2</v>
      </c>
      <c r="E5" s="3797" t="s">
        <v>3</v>
      </c>
      <c r="F5" s="3797"/>
      <c r="G5" s="3797"/>
      <c r="H5" s="4431" t="s">
        <v>66</v>
      </c>
      <c r="I5" s="4431" t="s">
        <v>2795</v>
      </c>
      <c r="J5" s="4431" t="s">
        <v>2</v>
      </c>
      <c r="K5" s="3797" t="s">
        <v>3</v>
      </c>
      <c r="L5" s="3797"/>
      <c r="M5" s="3797"/>
      <c r="N5" s="4431" t="s">
        <v>66</v>
      </c>
      <c r="O5" s="4431" t="s">
        <v>2795</v>
      </c>
      <c r="P5" s="4431" t="s">
        <v>2</v>
      </c>
      <c r="Q5" s="3797" t="s">
        <v>3</v>
      </c>
      <c r="R5" s="3797"/>
      <c r="S5" s="3797"/>
      <c r="T5" s="4431" t="s">
        <v>66</v>
      </c>
      <c r="U5" s="4431" t="s">
        <v>2795</v>
      </c>
      <c r="V5" s="4431" t="s">
        <v>2</v>
      </c>
      <c r="W5" s="3797" t="s">
        <v>3</v>
      </c>
      <c r="X5" s="3797"/>
      <c r="Y5" s="3797"/>
      <c r="Z5" s="4431" t="s">
        <v>66</v>
      </c>
      <c r="AA5" s="4431" t="s">
        <v>2</v>
      </c>
      <c r="AB5" s="3797" t="s">
        <v>3</v>
      </c>
      <c r="AC5" s="3797"/>
      <c r="AD5" s="3819"/>
    </row>
    <row r="6" spans="1:30" ht="52.2">
      <c r="A6" s="4491"/>
      <c r="B6" s="4431"/>
      <c r="C6" s="4431"/>
      <c r="D6" s="4413"/>
      <c r="E6" s="6" t="s">
        <v>4</v>
      </c>
      <c r="F6" s="6" t="s">
        <v>5</v>
      </c>
      <c r="G6" s="6" t="s">
        <v>69</v>
      </c>
      <c r="H6" s="4413"/>
      <c r="I6" s="4413"/>
      <c r="J6" s="4413"/>
      <c r="K6" s="6" t="s">
        <v>4</v>
      </c>
      <c r="L6" s="6" t="s">
        <v>5</v>
      </c>
      <c r="M6" s="6" t="s">
        <v>69</v>
      </c>
      <c r="N6" s="4413"/>
      <c r="O6" s="4413"/>
      <c r="P6" s="4413"/>
      <c r="Q6" s="6" t="s">
        <v>4</v>
      </c>
      <c r="R6" s="6" t="s">
        <v>5</v>
      </c>
      <c r="S6" s="6" t="s">
        <v>69</v>
      </c>
      <c r="T6" s="4413"/>
      <c r="U6" s="4413"/>
      <c r="V6" s="4413"/>
      <c r="W6" s="6" t="s">
        <v>4</v>
      </c>
      <c r="X6" s="6" t="s">
        <v>5</v>
      </c>
      <c r="Y6" s="6" t="s">
        <v>69</v>
      </c>
      <c r="Z6" s="4413"/>
      <c r="AA6" s="4413"/>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88" t="s">
        <v>1755</v>
      </c>
      <c r="B1" s="4288"/>
      <c r="C1" s="4288"/>
      <c r="D1" s="4288"/>
      <c r="E1" s="4288"/>
      <c r="F1" s="4288"/>
      <c r="G1" s="4288"/>
      <c r="H1" s="4288"/>
      <c r="I1" s="4288"/>
      <c r="J1" s="4288"/>
      <c r="K1" s="4288"/>
      <c r="L1" s="4288"/>
      <c r="M1" s="4288"/>
      <c r="N1" s="4288"/>
      <c r="O1" s="4288"/>
      <c r="P1" s="4288"/>
      <c r="Q1" s="4288"/>
      <c r="R1" s="4288"/>
      <c r="S1" s="4288"/>
      <c r="T1" s="4288"/>
      <c r="U1" s="4288"/>
      <c r="V1" s="4288"/>
      <c r="AJ1" s="245" t="s">
        <v>635</v>
      </c>
      <c r="AO1" s="256"/>
      <c r="AW1" s="256"/>
      <c r="BE1" s="256"/>
      <c r="BM1" s="256"/>
      <c r="BU1" s="256"/>
      <c r="CC1" s="256"/>
      <c r="CK1" s="256"/>
      <c r="CS1" s="256"/>
      <c r="DA1" s="256"/>
    </row>
    <row r="2" spans="1:105">
      <c r="A2" s="246"/>
      <c r="B2" s="246"/>
      <c r="C2" s="246"/>
      <c r="D2" s="246"/>
      <c r="E2" s="246"/>
      <c r="F2" s="246"/>
      <c r="G2" s="246"/>
      <c r="H2" s="246"/>
      <c r="I2" s="246"/>
      <c r="J2" s="4289"/>
      <c r="K2" s="4289"/>
      <c r="L2" s="4289"/>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98" t="s">
        <v>288</v>
      </c>
      <c r="B4" s="4623" t="s">
        <v>27</v>
      </c>
      <c r="C4" s="4623" t="s">
        <v>176</v>
      </c>
      <c r="D4" s="4623"/>
      <c r="E4" s="4623"/>
      <c r="F4" s="4442" t="s">
        <v>110</v>
      </c>
      <c r="G4" s="4443"/>
      <c r="H4" s="4443"/>
      <c r="I4" s="4443"/>
      <c r="J4" s="4444"/>
      <c r="K4" s="4442" t="s">
        <v>111</v>
      </c>
      <c r="L4" s="4443"/>
      <c r="M4" s="4443"/>
      <c r="N4" s="4443"/>
      <c r="O4" s="4444"/>
      <c r="P4" s="4442" t="s">
        <v>2793</v>
      </c>
      <c r="Q4" s="4443"/>
      <c r="R4" s="4443"/>
      <c r="S4" s="4443"/>
      <c r="T4" s="4444"/>
      <c r="U4" s="4442" t="s">
        <v>139</v>
      </c>
      <c r="V4" s="4443"/>
      <c r="W4" s="4444"/>
    </row>
    <row r="5" spans="1:23" ht="52.2">
      <c r="A5" s="4298"/>
      <c r="B5" s="4331"/>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88" t="s">
        <v>168</v>
      </c>
      <c r="B1" s="4488"/>
      <c r="C1" s="4488"/>
      <c r="D1" s="4488"/>
      <c r="E1" s="4488"/>
    </row>
    <row r="2" spans="1:13">
      <c r="A2" s="4505" t="str">
        <f>'PL3-CĐ6Thang-KBS'!A2:E2</f>
        <v>(Kèm theo Báo cáo số         /BC-UBND ngày      tháng 10 năm 2023 của Ủy ban nhân dân tỉnh Đồng Tháp)</v>
      </c>
      <c r="B2" s="4495"/>
      <c r="C2" s="4495"/>
      <c r="D2" s="4495"/>
      <c r="E2" s="4495"/>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88" t="s">
        <v>170</v>
      </c>
      <c r="B1" s="4488"/>
      <c r="C1" s="4488"/>
      <c r="D1" s="4488"/>
      <c r="E1" s="4488"/>
    </row>
    <row r="2" spans="1:7">
      <c r="A2" s="4505" t="str">
        <f>'Phụ lục số 2'!A2:O2</f>
        <v>(Kèm theo Báo cáo số         /BC-UBND ngày      tháng 10 năm 2023 của Ủy ban nhân dân tỉnh Đồng Tháp)</v>
      </c>
      <c r="B2" s="4495"/>
      <c r="C2" s="4495"/>
      <c r="D2" s="4495"/>
      <c r="E2" s="4495"/>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29" t="s">
        <v>2348</v>
      </c>
      <c r="B4" s="4312"/>
      <c r="C4" s="4312"/>
    </row>
    <row r="5" spans="1:3">
      <c r="A5" s="4740" t="s">
        <v>2347</v>
      </c>
      <c r="B5" s="4740"/>
      <c r="C5" s="4740"/>
    </row>
    <row r="6" spans="1:3">
      <c r="A6" s="20"/>
      <c r="B6" s="20"/>
      <c r="C6" s="20"/>
    </row>
    <row r="7" spans="1:3" ht="18.600000000000001" thickBot="1">
      <c r="A7" s="1425"/>
      <c r="B7" s="4742" t="s">
        <v>64</v>
      </c>
      <c r="C7" s="4742"/>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41" t="s">
        <v>2639</v>
      </c>
      <c r="C45" s="4741"/>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43" t="s">
        <v>2538</v>
      </c>
      <c r="B1" s="4743"/>
      <c r="C1" s="4743"/>
    </row>
    <row r="2" spans="1:4" hidden="1">
      <c r="A2" s="2"/>
      <c r="B2" s="2"/>
      <c r="C2" s="2"/>
    </row>
    <row r="3" spans="1:4">
      <c r="A3" s="4488" t="s">
        <v>2351</v>
      </c>
      <c r="B3" s="4204"/>
      <c r="C3" s="4204"/>
    </row>
    <row r="4" spans="1:4">
      <c r="A4" s="4495" t="str">
        <f>'Phụ lục 1-HĐND'!A5:C5</f>
        <v>(Kèm Theo Nghị quyết số         /NQ-HĐND ngày     /12/2023 của Hội đồng nhân dân Tỉnh)</v>
      </c>
      <c r="B4" s="4495"/>
      <c r="C4" s="4495"/>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51" t="s">
        <v>2353</v>
      </c>
      <c r="B4" s="4751"/>
      <c r="C4" s="4751"/>
    </row>
    <row r="5" spans="1:3" s="2229" customFormat="1">
      <c r="A5" s="4750" t="str">
        <f>'Phụ lục 2-HĐND'!A4:C4</f>
        <v>(Kèm Theo Nghị quyết số         /NQ-HĐND ngày     /12/2023 của Hội đồng nhân dân Tỉnh)</v>
      </c>
      <c r="B5" s="4750"/>
      <c r="C5" s="4750"/>
    </row>
    <row r="6" spans="1:3" s="2229" customFormat="1">
      <c r="A6" s="2232"/>
      <c r="B6" s="2232"/>
      <c r="C6" s="2232"/>
    </row>
    <row r="7" spans="1:3" s="2229" customFormat="1" thickBot="1">
      <c r="A7" s="2233"/>
      <c r="B7" s="4752" t="s">
        <v>64</v>
      </c>
      <c r="C7" s="4752"/>
    </row>
    <row r="8" spans="1:3" s="2234" customFormat="1" thickTop="1">
      <c r="A8" s="4744" t="s">
        <v>1370</v>
      </c>
      <c r="B8" s="4746" t="s">
        <v>52</v>
      </c>
      <c r="C8" s="4748" t="s">
        <v>1700</v>
      </c>
    </row>
    <row r="9" spans="1:3" s="2234" customFormat="1" ht="42" customHeight="1">
      <c r="A9" s="4745"/>
      <c r="B9" s="4747"/>
      <c r="C9" s="4749"/>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81" t="s">
        <v>1368</v>
      </c>
      <c r="C1" s="4581"/>
      <c r="D1" s="4581"/>
    </row>
    <row r="2" spans="1:5" s="2" customFormat="1" ht="17.399999999999999" hidden="1">
      <c r="B2" s="4581" t="s">
        <v>1369</v>
      </c>
      <c r="C2" s="4581"/>
      <c r="D2" s="4581"/>
    </row>
    <row r="3" spans="1:5" s="2" customFormat="1" ht="17.399999999999999" hidden="1">
      <c r="B3" s="38"/>
      <c r="C3" s="4312"/>
      <c r="D3" s="4312"/>
      <c r="E3" s="4312"/>
    </row>
    <row r="4" spans="1:5" s="2" customFormat="1" ht="17.399999999999999">
      <c r="A4" s="4329" t="s">
        <v>2355</v>
      </c>
      <c r="B4" s="4312"/>
      <c r="C4" s="4312"/>
      <c r="D4" s="4312"/>
      <c r="E4" s="4312"/>
    </row>
    <row r="5" spans="1:5" s="2" customFormat="1">
      <c r="A5" s="4513" t="str">
        <f>'Phụ lục 3-HĐND'!A5:C5</f>
        <v>(Kèm Theo Nghị quyết số         /NQ-HĐND ngày     /12/2023 của Hội đồng nhân dân Tỉnh)</v>
      </c>
      <c r="B5" s="4584"/>
      <c r="C5" s="4584"/>
      <c r="D5" s="4584"/>
      <c r="E5" s="4584"/>
    </row>
    <row r="6" spans="1:5" s="2" customFormat="1" ht="17.399999999999999">
      <c r="A6" s="2206"/>
      <c r="B6" s="38"/>
      <c r="C6" s="38"/>
      <c r="D6" s="38"/>
      <c r="E6" s="38"/>
    </row>
    <row r="7" spans="1:5" ht="18.600000000000001" thickBot="1">
      <c r="B7" s="4506" t="s">
        <v>64</v>
      </c>
      <c r="C7" s="4506"/>
      <c r="D7" s="4506"/>
      <c r="E7" s="4506"/>
    </row>
    <row r="8" spans="1:5" s="2" customFormat="1" thickTop="1">
      <c r="A8" s="4744" t="s">
        <v>1370</v>
      </c>
      <c r="B8" s="4492" t="s">
        <v>791</v>
      </c>
      <c r="C8" s="4663" t="s">
        <v>1700</v>
      </c>
      <c r="D8" s="4663"/>
      <c r="E8" s="4664"/>
    </row>
    <row r="9" spans="1:5" s="2" customFormat="1" ht="17.399999999999999">
      <c r="A9" s="4753"/>
      <c r="B9" s="4493"/>
      <c r="C9" s="4493" t="s">
        <v>4</v>
      </c>
      <c r="D9" s="4375" t="s">
        <v>1409</v>
      </c>
      <c r="E9" s="4754"/>
    </row>
    <row r="10" spans="1:5" s="70" customFormat="1" ht="78.75" customHeight="1">
      <c r="A10" s="4753"/>
      <c r="B10" s="4493"/>
      <c r="C10" s="4493"/>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59" t="s">
        <v>2358</v>
      </c>
      <c r="D1" s="4759"/>
      <c r="E1" s="4759"/>
      <c r="F1" s="4759"/>
      <c r="G1" s="4759"/>
      <c r="H1" s="4759"/>
      <c r="I1" s="4759"/>
      <c r="J1" s="4759"/>
      <c r="K1" s="4759"/>
      <c r="L1" s="4759"/>
      <c r="M1" s="4759"/>
      <c r="N1" s="4759"/>
      <c r="O1" s="4759"/>
      <c r="P1" s="4759"/>
      <c r="Q1" s="4759"/>
      <c r="R1" s="4759"/>
      <c r="S1" s="4759"/>
      <c r="T1" s="4759"/>
      <c r="U1" s="4759"/>
      <c r="V1" s="4759"/>
      <c r="W1" s="4759"/>
      <c r="X1" s="4759" t="str">
        <f>C1</f>
        <v>DỰ TOÁN THU NSNN NĂM 2024 TRÊN ĐỊA BÀN HUYỆN, THÀNH PHỐ</v>
      </c>
      <c r="Y1" s="4759"/>
      <c r="Z1" s="4759"/>
      <c r="AA1" s="4759"/>
      <c r="AB1" s="4759"/>
      <c r="AC1" s="4759"/>
      <c r="AD1" s="4759"/>
      <c r="AE1" s="4759"/>
      <c r="AF1" s="4759"/>
      <c r="AG1" s="4759"/>
      <c r="AH1" s="4759"/>
      <c r="AI1" s="4759"/>
      <c r="AJ1" s="4759"/>
      <c r="AK1" s="4759"/>
      <c r="AL1" s="4759"/>
      <c r="AM1" s="4759"/>
      <c r="AN1" s="4759"/>
      <c r="AO1" s="4759"/>
      <c r="AP1" s="3229"/>
      <c r="AQ1" s="3229"/>
      <c r="AR1" s="3229"/>
    </row>
    <row r="2" spans="1:44" ht="15.6" customHeight="1">
      <c r="A2" s="3230"/>
      <c r="B2" s="3230"/>
      <c r="C2" s="4433" t="str">
        <f>'Phụ lục 4-HĐND'!A5</f>
        <v>(Kèm Theo Nghị quyết số         /NQ-HĐND ngày     /12/2023 của Hội đồng nhân dân Tỉnh)</v>
      </c>
      <c r="D2" s="4433"/>
      <c r="E2" s="4433"/>
      <c r="F2" s="4433"/>
      <c r="G2" s="4433"/>
      <c r="H2" s="4433"/>
      <c r="I2" s="4433"/>
      <c r="J2" s="4433"/>
      <c r="K2" s="4433"/>
      <c r="L2" s="4433"/>
      <c r="M2" s="4433"/>
      <c r="N2" s="4433"/>
      <c r="O2" s="4433"/>
      <c r="P2" s="4433"/>
      <c r="Q2" s="4433"/>
      <c r="R2" s="4433"/>
      <c r="S2" s="4433"/>
      <c r="T2" s="4433"/>
      <c r="U2" s="4433"/>
      <c r="V2" s="4433"/>
      <c r="W2" s="4433"/>
      <c r="X2" s="4433" t="str">
        <f>C2</f>
        <v>(Kèm Theo Nghị quyết số         /NQ-HĐND ngày     /12/2023 của Hội đồng nhân dân Tỉnh)</v>
      </c>
      <c r="Y2" s="4433"/>
      <c r="Z2" s="4433"/>
      <c r="AA2" s="4433"/>
      <c r="AB2" s="4433"/>
      <c r="AC2" s="4433"/>
      <c r="AD2" s="4433"/>
      <c r="AE2" s="4433"/>
      <c r="AF2" s="4433"/>
      <c r="AG2" s="4433"/>
      <c r="AH2" s="4433"/>
      <c r="AI2" s="4433"/>
      <c r="AJ2" s="4433"/>
      <c r="AK2" s="4433"/>
      <c r="AL2" s="4433"/>
      <c r="AM2" s="4433"/>
      <c r="AN2" s="4433"/>
      <c r="AO2" s="4433"/>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58" t="s">
        <v>64</v>
      </c>
      <c r="U4" s="4758"/>
      <c r="V4" s="4758"/>
      <c r="W4" s="4758"/>
      <c r="X4" s="3235"/>
      <c r="AD4" s="4758"/>
      <c r="AE4" s="4758"/>
      <c r="AF4" s="4758"/>
      <c r="AL4" s="4758" t="str">
        <f>T4</f>
        <v>Đơn vị tính: Triệu đồng</v>
      </c>
      <c r="AM4" s="4758"/>
      <c r="AN4" s="4758"/>
      <c r="AO4" s="4758"/>
    </row>
    <row r="5" spans="1:44" ht="18.600000000000001" thickTop="1">
      <c r="A5" s="4760" t="s">
        <v>244</v>
      </c>
      <c r="B5" s="4762" t="s">
        <v>246</v>
      </c>
      <c r="C5" s="4755" t="s">
        <v>247</v>
      </c>
      <c r="D5" s="4755"/>
      <c r="E5" s="4755"/>
      <c r="F5" s="4755" t="s">
        <v>248</v>
      </c>
      <c r="G5" s="4755"/>
      <c r="H5" s="4755"/>
      <c r="I5" s="4755" t="s">
        <v>249</v>
      </c>
      <c r="J5" s="4755"/>
      <c r="K5" s="4755"/>
      <c r="L5" s="4755" t="s">
        <v>250</v>
      </c>
      <c r="M5" s="4755"/>
      <c r="N5" s="4755"/>
      <c r="O5" s="4755" t="s">
        <v>251</v>
      </c>
      <c r="P5" s="4755"/>
      <c r="Q5" s="4755"/>
      <c r="R5" s="4755" t="s">
        <v>252</v>
      </c>
      <c r="S5" s="4755"/>
      <c r="T5" s="4755"/>
      <c r="U5" s="4755" t="s">
        <v>253</v>
      </c>
      <c r="V5" s="4755"/>
      <c r="W5" s="4756"/>
      <c r="X5" s="4757" t="s">
        <v>254</v>
      </c>
      <c r="Y5" s="4755"/>
      <c r="Z5" s="4755"/>
      <c r="AA5" s="4755" t="s">
        <v>255</v>
      </c>
      <c r="AB5" s="4755"/>
      <c r="AC5" s="4755"/>
      <c r="AD5" s="4755" t="s">
        <v>256</v>
      </c>
      <c r="AE5" s="4755"/>
      <c r="AF5" s="4755"/>
      <c r="AG5" s="4755" t="s">
        <v>257</v>
      </c>
      <c r="AH5" s="4755"/>
      <c r="AI5" s="4755"/>
      <c r="AJ5" s="4755" t="s">
        <v>258</v>
      </c>
      <c r="AK5" s="4755"/>
      <c r="AL5" s="4755"/>
      <c r="AM5" s="4755" t="s">
        <v>259</v>
      </c>
      <c r="AN5" s="4755"/>
      <c r="AO5" s="4764"/>
    </row>
    <row r="6" spans="1:44" s="3240" customFormat="1" ht="27.75" customHeight="1">
      <c r="A6" s="4761"/>
      <c r="B6" s="4763"/>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65" t="s">
        <v>2361</v>
      </c>
      <c r="B1" s="4455"/>
      <c r="C1" s="4455"/>
      <c r="D1" s="4455"/>
      <c r="E1" s="4455"/>
      <c r="F1" s="4455"/>
      <c r="G1" s="4455"/>
      <c r="H1" s="4455"/>
      <c r="I1" s="4455"/>
      <c r="J1" s="4455"/>
      <c r="K1" s="4455"/>
      <c r="L1" s="4455"/>
      <c r="M1" s="4455"/>
      <c r="N1" s="4455"/>
      <c r="O1" s="4455"/>
    </row>
    <row r="2" spans="1:15">
      <c r="A2" s="4513" t="str">
        <f>'Phụ lục 4-HĐND'!A5:E5</f>
        <v>(Kèm Theo Nghị quyết số         /NQ-HĐND ngày     /12/2023 của Hội đồng nhân dân Tỉnh)</v>
      </c>
      <c r="B2" s="4513"/>
      <c r="C2" s="4513"/>
      <c r="D2" s="4513"/>
      <c r="E2" s="4513"/>
      <c r="F2" s="4513"/>
      <c r="G2" s="4513"/>
      <c r="H2" s="4513"/>
      <c r="I2" s="4513"/>
      <c r="J2" s="4513"/>
      <c r="K2" s="4513"/>
      <c r="L2" s="4513"/>
      <c r="M2" s="4513"/>
      <c r="N2" s="4513"/>
      <c r="O2" s="4513"/>
    </row>
    <row r="3" spans="1:15">
      <c r="A3" s="2292"/>
      <c r="B3" s="2292"/>
      <c r="C3" s="2292"/>
      <c r="D3" s="2292"/>
      <c r="E3" s="2292"/>
      <c r="F3" s="2292"/>
      <c r="G3" s="2292"/>
      <c r="H3" s="2292"/>
      <c r="I3" s="2292"/>
      <c r="J3" s="2292"/>
      <c r="K3" s="2292"/>
      <c r="L3" s="2292"/>
      <c r="M3" s="2292"/>
      <c r="N3" s="2292"/>
      <c r="O3" s="2292"/>
    </row>
    <row r="4" spans="1:15" ht="18.75" customHeight="1" thickBot="1">
      <c r="L4" s="4409" t="s">
        <v>64</v>
      </c>
      <c r="M4" s="4409"/>
      <c r="N4" s="4409"/>
      <c r="O4" s="4409"/>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9" t="s">
        <v>2373</v>
      </c>
      <c r="B1" s="4338"/>
      <c r="C1" s="4338"/>
      <c r="D1" s="4338"/>
      <c r="E1" s="4338"/>
      <c r="F1" s="4338"/>
      <c r="G1" s="4338"/>
      <c r="H1" s="4338"/>
      <c r="I1" s="4338"/>
      <c r="J1" s="4338"/>
      <c r="K1" s="4338"/>
      <c r="L1" s="4338"/>
      <c r="M1" s="4338"/>
      <c r="N1" s="4338"/>
      <c r="O1" s="4338"/>
      <c r="P1" s="4338"/>
      <c r="Q1" s="4338"/>
      <c r="R1" s="4338"/>
      <c r="S1" s="4338"/>
      <c r="T1" s="4338"/>
      <c r="U1" s="4338"/>
      <c r="V1" s="4338"/>
      <c r="W1" s="4338"/>
      <c r="X1" s="4338"/>
    </row>
    <row r="2" spans="1:25">
      <c r="A2" s="4517" t="str">
        <f>'Phụ lục 6-HĐND'!A2:O2</f>
        <v>(Kèm Theo Nghị quyết số         /NQ-HĐND ngày     /12/2023 của Hội đồng nhân dân Tỉnh)</v>
      </c>
      <c r="B2" s="4518"/>
      <c r="C2" s="4518"/>
      <c r="D2" s="4518"/>
      <c r="E2" s="4518"/>
      <c r="F2" s="4518"/>
      <c r="G2" s="4518"/>
      <c r="H2" s="4518"/>
      <c r="I2" s="4518"/>
      <c r="J2" s="4518"/>
      <c r="K2" s="4518"/>
      <c r="L2" s="4518"/>
      <c r="M2" s="4518"/>
      <c r="N2" s="4518"/>
      <c r="O2" s="4518"/>
      <c r="P2" s="4518"/>
      <c r="Q2" s="4518"/>
      <c r="R2" s="4518"/>
      <c r="S2" s="4518"/>
      <c r="T2" s="4518"/>
      <c r="U2" s="4518"/>
      <c r="V2" s="4518"/>
      <c r="W2" s="4518"/>
      <c r="X2" s="4518"/>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19" t="s">
        <v>64</v>
      </c>
      <c r="X4" s="4519"/>
      <c r="Y4" s="4519"/>
    </row>
    <row r="5" spans="1:25" s="1429" customFormat="1" thickTop="1">
      <c r="A5" s="4520" t="s">
        <v>244</v>
      </c>
      <c r="B5" s="4522" t="s">
        <v>305</v>
      </c>
      <c r="C5" s="4522" t="s">
        <v>2377</v>
      </c>
      <c r="D5" s="4523" t="s">
        <v>306</v>
      </c>
      <c r="E5" s="4524"/>
      <c r="F5" s="4524"/>
      <c r="G5" s="4524"/>
      <c r="H5" s="4524"/>
      <c r="I5" s="4524"/>
      <c r="J5" s="4524"/>
      <c r="K5" s="4524"/>
      <c r="L5" s="4524"/>
      <c r="M5" s="4524"/>
      <c r="N5" s="4524"/>
      <c r="O5" s="4524"/>
      <c r="P5" s="4525"/>
      <c r="Q5" s="4522" t="s">
        <v>2378</v>
      </c>
      <c r="R5" s="4494" t="s">
        <v>1419</v>
      </c>
      <c r="S5" s="4494"/>
      <c r="T5" s="4494"/>
      <c r="U5" s="4494"/>
      <c r="V5" s="4494"/>
      <c r="W5" s="4494"/>
      <c r="X5" s="4494"/>
      <c r="Y5" s="4526"/>
    </row>
    <row r="6" spans="1:25" s="1429" customFormat="1" ht="17.399999999999999" customHeight="1">
      <c r="A6" s="4521"/>
      <c r="B6" s="4343"/>
      <c r="C6" s="4343"/>
      <c r="D6" s="4527" t="s">
        <v>307</v>
      </c>
      <c r="E6" s="4343" t="s">
        <v>308</v>
      </c>
      <c r="F6" s="4527" t="s">
        <v>309</v>
      </c>
      <c r="G6" s="4527"/>
      <c r="H6" s="4343" t="s">
        <v>310</v>
      </c>
      <c r="I6" s="4343" t="s">
        <v>309</v>
      </c>
      <c r="J6" s="4343"/>
      <c r="K6" s="4343"/>
      <c r="L6" s="4343"/>
      <c r="M6" s="4343"/>
      <c r="N6" s="4343"/>
      <c r="O6" s="4343"/>
      <c r="P6" s="4527" t="s">
        <v>1702</v>
      </c>
      <c r="Q6" s="4343"/>
      <c r="R6" s="4516" t="s">
        <v>93</v>
      </c>
      <c r="S6" s="4516"/>
      <c r="T6" s="4516"/>
      <c r="U6" s="4516" t="s">
        <v>58</v>
      </c>
      <c r="V6" s="4516"/>
      <c r="W6" s="4516"/>
      <c r="X6" s="4343" t="s">
        <v>87</v>
      </c>
      <c r="Y6" s="4515" t="s">
        <v>302</v>
      </c>
    </row>
    <row r="7" spans="1:25" s="1429" customFormat="1" ht="17.399999999999999">
      <c r="A7" s="4521"/>
      <c r="B7" s="4343"/>
      <c r="C7" s="4343"/>
      <c r="D7" s="4528"/>
      <c r="E7" s="4343"/>
      <c r="F7" s="4529"/>
      <c r="G7" s="4529"/>
      <c r="H7" s="4343"/>
      <c r="I7" s="4343" t="s">
        <v>238</v>
      </c>
      <c r="J7" s="4343" t="s">
        <v>311</v>
      </c>
      <c r="K7" s="4343"/>
      <c r="L7" s="4343"/>
      <c r="M7" s="4343"/>
      <c r="N7" s="4343"/>
      <c r="O7" s="4343"/>
      <c r="P7" s="4528"/>
      <c r="Q7" s="4343"/>
      <c r="R7" s="4343" t="s">
        <v>312</v>
      </c>
      <c r="S7" s="4343" t="s">
        <v>309</v>
      </c>
      <c r="T7" s="4343"/>
      <c r="U7" s="4343" t="s">
        <v>312</v>
      </c>
      <c r="V7" s="4516" t="s">
        <v>309</v>
      </c>
      <c r="W7" s="4516"/>
      <c r="X7" s="4343"/>
      <c r="Y7" s="4515"/>
    </row>
    <row r="8" spans="1:25" s="1429" customFormat="1" ht="339" customHeight="1">
      <c r="A8" s="4521"/>
      <c r="B8" s="4343"/>
      <c r="C8" s="4343"/>
      <c r="D8" s="4529"/>
      <c r="E8" s="4343"/>
      <c r="F8" s="1396" t="s">
        <v>313</v>
      </c>
      <c r="G8" s="1396" t="s">
        <v>314</v>
      </c>
      <c r="H8" s="4343"/>
      <c r="I8" s="4343"/>
      <c r="J8" s="4343"/>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9"/>
      <c r="Q8" s="4343"/>
      <c r="R8" s="4343"/>
      <c r="S8" s="1396" t="s">
        <v>1305</v>
      </c>
      <c r="T8" s="1396" t="s">
        <v>391</v>
      </c>
      <c r="U8" s="4343"/>
      <c r="V8" s="1396" t="s">
        <v>300</v>
      </c>
      <c r="W8" s="1396" t="s">
        <v>301</v>
      </c>
      <c r="X8" s="4343"/>
      <c r="Y8" s="4515"/>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14" t="s">
        <v>636</v>
      </c>
      <c r="B2" s="4214"/>
      <c r="C2" s="4214"/>
      <c r="D2" s="4214"/>
      <c r="E2" s="4214"/>
      <c r="F2" s="4214"/>
      <c r="G2" s="4214"/>
      <c r="H2" s="4214"/>
      <c r="I2" s="4214"/>
      <c r="J2" s="4214"/>
      <c r="K2" s="4214"/>
      <c r="L2" s="4214"/>
      <c r="M2" s="4214"/>
      <c r="N2" s="4214"/>
      <c r="O2" s="4214"/>
      <c r="P2" s="4214"/>
      <c r="Q2" s="4214"/>
      <c r="R2" s="4214"/>
      <c r="S2" s="4214"/>
      <c r="T2" s="4214"/>
      <c r="U2" s="4214"/>
      <c r="V2" s="4214"/>
      <c r="W2" s="4214"/>
      <c r="X2" s="4214"/>
      <c r="Y2" s="4214"/>
      <c r="Z2" s="4214"/>
      <c r="AA2" s="4214"/>
      <c r="AB2" s="4214"/>
      <c r="AC2" s="4214"/>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90" t="s">
        <v>0</v>
      </c>
      <c r="B5" s="4267" t="s">
        <v>27</v>
      </c>
      <c r="C5" s="4267" t="s">
        <v>428</v>
      </c>
      <c r="D5" s="4267" t="s">
        <v>431</v>
      </c>
      <c r="E5" s="4267" t="s">
        <v>432</v>
      </c>
      <c r="F5" s="4267" t="s">
        <v>433</v>
      </c>
      <c r="G5" s="4267" t="s">
        <v>434</v>
      </c>
      <c r="H5" s="4267" t="s">
        <v>435</v>
      </c>
      <c r="I5" s="4267" t="s">
        <v>544</v>
      </c>
      <c r="J5" s="4267" t="s">
        <v>545</v>
      </c>
      <c r="K5" s="4267" t="s">
        <v>546</v>
      </c>
      <c r="L5" s="4254" t="s">
        <v>438</v>
      </c>
      <c r="M5" s="4254" t="s">
        <v>439</v>
      </c>
      <c r="N5" s="4267" t="s">
        <v>547</v>
      </c>
      <c r="O5" s="4267" t="s">
        <v>548</v>
      </c>
      <c r="P5" s="4267" t="s">
        <v>549</v>
      </c>
      <c r="Q5" s="4267" t="s">
        <v>550</v>
      </c>
      <c r="R5" s="4267" t="s">
        <v>551</v>
      </c>
      <c r="S5" s="4267" t="s">
        <v>546</v>
      </c>
      <c r="T5" s="4267" t="s">
        <v>552</v>
      </c>
      <c r="U5" s="4267" t="s">
        <v>553</v>
      </c>
      <c r="V5" s="4267" t="s">
        <v>554</v>
      </c>
      <c r="W5" s="4267" t="s">
        <v>1759</v>
      </c>
      <c r="X5" s="4267" t="s">
        <v>176</v>
      </c>
      <c r="Y5" s="4267" t="s">
        <v>177</v>
      </c>
      <c r="Z5" s="4267" t="s">
        <v>637</v>
      </c>
      <c r="AA5" s="4267" t="s">
        <v>551</v>
      </c>
      <c r="AB5" s="4267" t="s">
        <v>546</v>
      </c>
      <c r="AC5" s="4267" t="s">
        <v>638</v>
      </c>
      <c r="AD5" s="4267" t="s">
        <v>1760</v>
      </c>
    </row>
    <row r="6" spans="1:99" s="561" customFormat="1" ht="138" customHeight="1">
      <c r="A6" s="4290"/>
      <c r="B6" s="4267"/>
      <c r="C6" s="4267"/>
      <c r="D6" s="4267"/>
      <c r="E6" s="4267"/>
      <c r="F6" s="4267"/>
      <c r="G6" s="4267"/>
      <c r="H6" s="4267"/>
      <c r="I6" s="4267"/>
      <c r="J6" s="4267"/>
      <c r="K6" s="4267"/>
      <c r="L6" s="4254"/>
      <c r="M6" s="4254"/>
      <c r="N6" s="4267"/>
      <c r="O6" s="4267"/>
      <c r="P6" s="4267"/>
      <c r="Q6" s="4267"/>
      <c r="R6" s="4267"/>
      <c r="S6" s="4267"/>
      <c r="T6" s="4267"/>
      <c r="U6" s="4267"/>
      <c r="V6" s="4267"/>
      <c r="W6" s="4267"/>
      <c r="X6" s="4267"/>
      <c r="Y6" s="4267"/>
      <c r="Z6" s="4267"/>
      <c r="AA6" s="4267"/>
      <c r="AB6" s="4267"/>
      <c r="AC6" s="4267"/>
      <c r="AD6" s="4267"/>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8" t="s">
        <v>2386</v>
      </c>
      <c r="B1" s="4495"/>
      <c r="C1" s="4495"/>
      <c r="D1" s="4495"/>
      <c r="E1" s="4495"/>
    </row>
    <row r="2" spans="1:5">
      <c r="A2" s="4505" t="str">
        <f>'Phụ lục 7-HĐND'!A2</f>
        <v>(Kèm Theo Nghị quyết số         /NQ-HĐND ngày     /12/2023 của Hội đồng nhân dân Tỉnh)</v>
      </c>
      <c r="B2" s="4495"/>
      <c r="C2" s="4495"/>
      <c r="D2" s="4495"/>
      <c r="E2" s="4495"/>
    </row>
    <row r="3" spans="1:5">
      <c r="A3" s="70"/>
      <c r="B3" s="2207"/>
      <c r="C3" s="2207"/>
      <c r="D3" s="2207"/>
      <c r="E3" s="2207"/>
    </row>
    <row r="4" spans="1:5" ht="18.600000000000001" thickBot="1">
      <c r="B4" s="4506" t="s">
        <v>64</v>
      </c>
      <c r="C4" s="4506"/>
      <c r="D4" s="4506"/>
      <c r="E4" s="4506"/>
    </row>
    <row r="5" spans="1:5" s="70" customFormat="1" thickTop="1">
      <c r="A5" s="4744" t="s">
        <v>244</v>
      </c>
      <c r="B5" s="4509" t="s">
        <v>326</v>
      </c>
      <c r="C5" s="4509" t="s">
        <v>1700</v>
      </c>
      <c r="D5" s="4509" t="s">
        <v>327</v>
      </c>
      <c r="E5" s="4510"/>
    </row>
    <row r="6" spans="1:5" s="70" customFormat="1" ht="52.2">
      <c r="A6" s="4745"/>
      <c r="B6" s="4331"/>
      <c r="C6" s="4331"/>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12" t="s">
        <v>2389</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c r="Y1" s="4312"/>
      <c r="Z1" s="4312"/>
      <c r="AA1" s="4312"/>
      <c r="AB1" s="4312"/>
      <c r="AC1" s="4312"/>
      <c r="AD1" s="4312"/>
      <c r="AE1" s="4312"/>
    </row>
    <row r="2" spans="1:31">
      <c r="A2" s="4553" t="str">
        <f>'Phụ lục 8-HĐND'!A2</f>
        <v>(Kèm Theo Nghị quyết số         /NQ-HĐND ngày     /12/2023 của Hội đồng nhân dân Tỉnh)</v>
      </c>
      <c r="B2" s="4553"/>
      <c r="C2" s="4553"/>
      <c r="D2" s="4553"/>
      <c r="E2" s="4553"/>
      <c r="F2" s="4553"/>
      <c r="G2" s="4553"/>
      <c r="H2" s="4553"/>
      <c r="I2" s="4553"/>
      <c r="J2" s="4553"/>
      <c r="K2" s="4553"/>
      <c r="L2" s="4553"/>
      <c r="M2" s="4553"/>
      <c r="N2" s="4553"/>
      <c r="O2" s="4553"/>
      <c r="P2" s="4553"/>
      <c r="Q2" s="4553"/>
      <c r="R2" s="4553"/>
      <c r="S2" s="4553"/>
      <c r="T2" s="4553"/>
      <c r="U2" s="4553"/>
      <c r="V2" s="4553"/>
      <c r="W2" s="4553"/>
      <c r="X2" s="4553"/>
      <c r="Y2" s="4553"/>
      <c r="Z2" s="4553"/>
      <c r="AA2" s="4553"/>
      <c r="AB2" s="4553"/>
      <c r="AC2" s="4553"/>
      <c r="AD2" s="4553"/>
      <c r="AE2" s="4553"/>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4" t="s">
        <v>64</v>
      </c>
      <c r="AC4" s="4554"/>
      <c r="AD4" s="4554"/>
      <c r="AE4" s="4554"/>
    </row>
    <row r="5" spans="1:31" s="2" customFormat="1" thickTop="1">
      <c r="A5" s="4555" t="s">
        <v>288</v>
      </c>
      <c r="B5" s="4558" t="s">
        <v>1346</v>
      </c>
      <c r="C5" s="4560" t="s">
        <v>176</v>
      </c>
      <c r="D5" s="4561"/>
      <c r="E5" s="4561"/>
      <c r="F5" s="4561"/>
      <c r="G5" s="4561"/>
      <c r="H5" s="4561"/>
      <c r="I5" s="4561"/>
      <c r="J5" s="4561"/>
      <c r="K5" s="4561"/>
      <c r="L5" s="4561"/>
      <c r="M5" s="4561"/>
      <c r="N5" s="4561"/>
      <c r="O5" s="4561"/>
      <c r="P5" s="4561"/>
      <c r="Q5" s="4561"/>
      <c r="R5" s="4561"/>
      <c r="S5" s="4561"/>
      <c r="T5" s="4561"/>
      <c r="U5" s="4561"/>
      <c r="V5" s="4561"/>
      <c r="W5" s="4561"/>
      <c r="X5" s="4561"/>
      <c r="Y5" s="4561"/>
      <c r="Z5" s="4561"/>
      <c r="AA5" s="4561"/>
      <c r="AB5" s="4561"/>
      <c r="AC5" s="4561"/>
      <c r="AD5" s="4562"/>
      <c r="AE5" s="4563" t="s">
        <v>1512</v>
      </c>
    </row>
    <row r="6" spans="1:31" s="2" customFormat="1" ht="17.399999999999999" customHeight="1">
      <c r="A6" s="4556"/>
      <c r="B6" s="4559"/>
      <c r="C6" s="4373" t="s">
        <v>1421</v>
      </c>
      <c r="D6" s="4437" t="s">
        <v>1511</v>
      </c>
      <c r="E6" s="4438"/>
      <c r="F6" s="4438"/>
      <c r="G6" s="4438"/>
      <c r="H6" s="4438"/>
      <c r="I6" s="4439"/>
      <c r="J6" s="4479" t="s">
        <v>1430</v>
      </c>
      <c r="K6" s="4480"/>
      <c r="L6" s="4480"/>
      <c r="M6" s="4480"/>
      <c r="N6" s="4480"/>
      <c r="O6" s="4480"/>
      <c r="P6" s="4480"/>
      <c r="Q6" s="4480"/>
      <c r="R6" s="4480"/>
      <c r="S6" s="4480"/>
      <c r="T6" s="4480"/>
      <c r="U6" s="4480"/>
      <c r="V6" s="4481"/>
      <c r="W6" s="4373" t="s">
        <v>60</v>
      </c>
      <c r="X6" s="4373" t="s">
        <v>1513</v>
      </c>
      <c r="Y6" s="129"/>
      <c r="Z6" s="4373" t="s">
        <v>2612</v>
      </c>
      <c r="AA6" s="4373" t="str">
        <f>'Phụ lục số 4'!AA6:AA8</f>
        <v>Chi trả lãi vay</v>
      </c>
      <c r="AB6" s="4373" t="s">
        <v>1427</v>
      </c>
      <c r="AC6" s="4566" t="s">
        <v>309</v>
      </c>
      <c r="AD6" s="4567"/>
      <c r="AE6" s="4564"/>
    </row>
    <row r="7" spans="1:31" s="2" customFormat="1" ht="15.6" customHeight="1">
      <c r="A7" s="4556"/>
      <c r="B7" s="4559"/>
      <c r="C7" s="4559"/>
      <c r="D7" s="4373" t="s">
        <v>1507</v>
      </c>
      <c r="E7" s="4569" t="s">
        <v>309</v>
      </c>
      <c r="F7" s="4570"/>
      <c r="G7" s="4570"/>
      <c r="H7" s="4570"/>
      <c r="I7" s="4571"/>
      <c r="J7" s="4373" t="s">
        <v>1422</v>
      </c>
      <c r="K7" s="4479" t="s">
        <v>309</v>
      </c>
      <c r="L7" s="4480"/>
      <c r="M7" s="4480"/>
      <c r="N7" s="4480"/>
      <c r="O7" s="4480"/>
      <c r="P7" s="4480"/>
      <c r="Q7" s="4480"/>
      <c r="R7" s="4480"/>
      <c r="S7" s="4480"/>
      <c r="T7" s="4480"/>
      <c r="U7" s="4480"/>
      <c r="V7" s="4481"/>
      <c r="W7" s="4559"/>
      <c r="X7" s="4559"/>
      <c r="Y7" s="129"/>
      <c r="Z7" s="4559"/>
      <c r="AA7" s="4559"/>
      <c r="AB7" s="4559"/>
      <c r="AC7" s="4511"/>
      <c r="AD7" s="4568"/>
      <c r="AE7" s="4564"/>
    </row>
    <row r="8" spans="1:31" s="70" customFormat="1" ht="97.2" customHeight="1">
      <c r="A8" s="4557"/>
      <c r="B8" s="4374"/>
      <c r="C8" s="4374"/>
      <c r="D8" s="4374"/>
      <c r="E8" s="7" t="s">
        <v>1508</v>
      </c>
      <c r="F8" s="7" t="s">
        <v>1509</v>
      </c>
      <c r="G8" s="7" t="s">
        <v>1378</v>
      </c>
      <c r="H8" s="7" t="s">
        <v>1510</v>
      </c>
      <c r="I8" s="3140" t="str">
        <f>'Phụ lục số 4'!I8</f>
        <v>Chi đầu tư phát triển khác (Ủy thác qua NH Chính sách xã hội chi nhánh tỉnh Đồng Tháp)</v>
      </c>
      <c r="J8" s="4374"/>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4"/>
      <c r="X8" s="4374"/>
      <c r="Y8" s="7"/>
      <c r="Z8" s="4374"/>
      <c r="AA8" s="4374"/>
      <c r="AB8" s="4374"/>
      <c r="AC8" s="7" t="s">
        <v>1428</v>
      </c>
      <c r="AD8" s="3001" t="s">
        <v>1429</v>
      </c>
      <c r="AE8" s="4565"/>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46" t="s">
        <v>394</v>
      </c>
      <c r="B1" s="4346"/>
      <c r="C1" s="4346"/>
      <c r="D1" s="4346"/>
      <c r="E1" s="4346"/>
      <c r="F1" s="4346"/>
      <c r="G1" s="4346"/>
      <c r="H1" s="4346"/>
      <c r="I1" s="4346"/>
      <c r="J1" s="4346"/>
    </row>
    <row r="3" spans="1:10">
      <c r="J3" s="247" t="s">
        <v>224</v>
      </c>
    </row>
    <row r="4" spans="1:10" s="256" customFormat="1" ht="15.6" customHeight="1">
      <c r="A4" s="4242" t="s">
        <v>244</v>
      </c>
      <c r="B4" s="4436" t="s">
        <v>405</v>
      </c>
      <c r="C4" s="4707" t="s">
        <v>309</v>
      </c>
      <c r="D4" s="4766"/>
      <c r="E4" s="4766"/>
      <c r="F4" s="4766"/>
      <c r="G4" s="4766"/>
      <c r="H4" s="4766"/>
      <c r="I4" s="4708"/>
      <c r="J4" s="4436" t="s">
        <v>395</v>
      </c>
    </row>
    <row r="5" spans="1:10" s="256" customFormat="1" ht="31.95" customHeight="1">
      <c r="A5" s="4219"/>
      <c r="B5" s="4711"/>
      <c r="C5" s="4347" t="s">
        <v>417</v>
      </c>
      <c r="D5" s="4347" t="s">
        <v>396</v>
      </c>
      <c r="E5" s="4347" t="s">
        <v>397</v>
      </c>
      <c r="F5" s="4347" t="s">
        <v>398</v>
      </c>
      <c r="G5" s="4347"/>
      <c r="H5" s="4347" t="s">
        <v>398</v>
      </c>
      <c r="I5" s="4347"/>
      <c r="J5" s="4711"/>
    </row>
    <row r="6" spans="1:10" s="256" customFormat="1" ht="62.4">
      <c r="A6" s="4220"/>
      <c r="B6" s="4243"/>
      <c r="C6" s="4347"/>
      <c r="D6" s="4347"/>
      <c r="E6" s="4347"/>
      <c r="F6" s="249" t="s">
        <v>399</v>
      </c>
      <c r="G6" s="249" t="s">
        <v>398</v>
      </c>
      <c r="H6" s="249" t="s">
        <v>2588</v>
      </c>
      <c r="I6" s="249" t="s">
        <v>2589</v>
      </c>
      <c r="J6" s="4243"/>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12" t="s">
        <v>2549</v>
      </c>
      <c r="B1" s="4312"/>
      <c r="C1" s="4312"/>
    </row>
    <row r="2" spans="1:3">
      <c r="A2" s="4312" t="s">
        <v>2491</v>
      </c>
      <c r="B2" s="4312"/>
      <c r="C2" s="4312"/>
    </row>
    <row r="3" spans="1:3">
      <c r="A3" s="4312" t="s">
        <v>2490</v>
      </c>
      <c r="B3" s="4312"/>
      <c r="C3" s="4312"/>
    </row>
    <row r="4" spans="1:3" ht="15.6" customHeight="1">
      <c r="A4" s="4640" t="s">
        <v>2518</v>
      </c>
      <c r="B4" s="4640"/>
      <c r="C4" s="4640"/>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82" t="s">
        <v>1050</v>
      </c>
      <c r="B50" s="4782"/>
      <c r="C50" s="4782"/>
    </row>
    <row r="51" spans="1:3" s="1239" customFormat="1" ht="34.950000000000003" customHeight="1">
      <c r="A51" s="4781" t="s">
        <v>2546</v>
      </c>
      <c r="B51" s="4781"/>
      <c r="C51" s="4781"/>
    </row>
    <row r="52" spans="1:3" s="1239" customFormat="1" ht="91.95" customHeight="1">
      <c r="A52" s="4781" t="s">
        <v>2547</v>
      </c>
      <c r="B52" s="4781"/>
      <c r="C52" s="4781"/>
    </row>
    <row r="53" spans="1:3" s="1239" customFormat="1" ht="18" customHeight="1">
      <c r="A53" s="4781" t="s">
        <v>2548</v>
      </c>
      <c r="B53" s="4781"/>
      <c r="C53" s="4781"/>
    </row>
    <row r="54" spans="1:3" s="1239" customFormat="1" ht="18" customHeight="1">
      <c r="A54" s="4767" t="s">
        <v>2787</v>
      </c>
      <c r="B54" s="4767"/>
      <c r="C54" s="4767"/>
    </row>
    <row r="55" spans="1:3" s="1239" customFormat="1" ht="18" customHeight="1">
      <c r="A55" s="3213"/>
      <c r="B55" s="3213"/>
      <c r="C55" s="3213"/>
    </row>
    <row r="58" spans="1:3" s="1239" customFormat="1">
      <c r="A58" s="4338" t="s">
        <v>2550</v>
      </c>
      <c r="B58" s="4338"/>
      <c r="C58" s="4338"/>
    </row>
    <row r="59" spans="1:3" s="1239" customFormat="1">
      <c r="A59" s="4338" t="s">
        <v>2492</v>
      </c>
      <c r="B59" s="4338"/>
      <c r="C59" s="4338"/>
    </row>
    <row r="60" spans="1:3" s="1239" customFormat="1">
      <c r="A60" s="4338" t="str">
        <f>A3</f>
        <v>12 HUYỆN, THÀNH PHỐ</v>
      </c>
      <c r="B60" s="4338"/>
      <c r="C60" s="4338"/>
    </row>
    <row r="61" spans="1:3" s="1239" customFormat="1" ht="18" customHeight="1">
      <c r="A61" s="4777" t="str">
        <f>A4</f>
        <v>(Kèm theo Quyết định số        /QĐ-UBND-HC ngày      /12/2023 của Uỷ ban nhân dân tỉnh Đồng Tháp)</v>
      </c>
      <c r="B61" s="4777"/>
      <c r="C61" s="4777"/>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70" t="s">
        <v>2494</v>
      </c>
      <c r="B84" s="4771"/>
      <c r="C84" s="4771"/>
    </row>
    <row r="85" spans="1:3" ht="60" customHeight="1">
      <c r="A85" s="4768" t="s">
        <v>2628</v>
      </c>
      <c r="B85" s="4769"/>
      <c r="C85" s="4769"/>
    </row>
    <row r="86" spans="1:3" ht="18" customHeight="1">
      <c r="A86" s="4773" t="s">
        <v>2629</v>
      </c>
      <c r="B86" s="4773"/>
      <c r="C86" s="4773"/>
    </row>
    <row r="87" spans="1:3">
      <c r="A87" s="4772" t="s">
        <v>2524</v>
      </c>
      <c r="B87" s="4772"/>
      <c r="C87" s="4772"/>
    </row>
    <row r="88" spans="1:3" s="154" customFormat="1" ht="60" customHeight="1">
      <c r="A88" s="4768" t="s">
        <v>2662</v>
      </c>
      <c r="B88" s="4769"/>
      <c r="C88" s="4769"/>
    </row>
    <row r="89" spans="1:3" ht="40.200000000000003" customHeight="1">
      <c r="A89" s="4780" t="s">
        <v>2493</v>
      </c>
      <c r="B89" s="4780"/>
      <c r="C89" s="4780"/>
    </row>
    <row r="90" spans="1:3" ht="18" customHeight="1">
      <c r="A90" s="4778" t="s">
        <v>2798</v>
      </c>
      <c r="B90" s="4779"/>
      <c r="C90" s="3368" t="s">
        <v>2799</v>
      </c>
    </row>
    <row r="91" spans="1:3" s="2249" customFormat="1">
      <c r="A91" s="4774" t="s">
        <v>2641</v>
      </c>
      <c r="B91" s="4774"/>
      <c r="C91" s="4774"/>
    </row>
    <row r="92" spans="1:3" s="2249" customFormat="1" ht="52.2" customHeight="1">
      <c r="A92" s="4775" t="s">
        <v>2797</v>
      </c>
      <c r="B92" s="4776"/>
      <c r="C92" s="4776"/>
    </row>
    <row r="93" spans="1:3">
      <c r="C93" s="2406"/>
    </row>
    <row r="118" spans="1:5">
      <c r="A118" s="4312" t="s">
        <v>2785</v>
      </c>
      <c r="B118" s="4312"/>
      <c r="C118" s="4312"/>
    </row>
    <row r="119" spans="1:5">
      <c r="A119" s="4312" t="s">
        <v>2788</v>
      </c>
      <c r="B119" s="4312"/>
      <c r="C119" s="4312"/>
    </row>
    <row r="120" spans="1:5">
      <c r="A120" s="4312" t="str">
        <f>A60</f>
        <v>12 HUYỆN, THÀNH PHỐ</v>
      </c>
      <c r="B120" s="4312"/>
      <c r="C120" s="4312"/>
    </row>
    <row r="121" spans="1:5">
      <c r="A121" s="4313" t="str">
        <f>A61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12" t="str">
        <f>'TỔNG CỘNG'!A1:C1</f>
        <v>PHỤ LỤC I</v>
      </c>
      <c r="B1" s="4312"/>
      <c r="C1" s="4312"/>
    </row>
    <row r="2" spans="1:3">
      <c r="A2" s="4312" t="str">
        <f>'TỔNG CỘNG'!A2:C2</f>
        <v>NHIỆM VỤ THU NGÂN SÁCH NHÀ NƯỚC NĂM 2024</v>
      </c>
      <c r="B2" s="4312"/>
      <c r="C2" s="4312"/>
    </row>
    <row r="3" spans="1:3">
      <c r="A3" s="4312" t="s">
        <v>1869</v>
      </c>
      <c r="B3" s="4312"/>
      <c r="C3" s="4312"/>
    </row>
    <row r="4" spans="1:3" ht="15.6" customHeight="1">
      <c r="A4" s="4640" t="str">
        <f>'TỔNG CỘNG'!A4:C4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82" t="s">
        <v>1050</v>
      </c>
      <c r="B50" s="4782"/>
      <c r="C50" s="4782"/>
    </row>
    <row r="51" spans="1:3" ht="34.950000000000003" customHeight="1">
      <c r="A51" s="4789" t="str">
        <f>'TỔNG CỘNG'!A51:C51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8" customHeight="1">
      <c r="A53" s="37" t="str">
        <f>'TỔNG CỘNG'!A53:C53</f>
        <v>(4): Các khoản thu phân chia theo tỷ lệ (%) giữa ngân sách cấp Tỉnh và ngân sách cấp huyện</v>
      </c>
    </row>
    <row r="54" spans="1:3" ht="18" customHeight="1">
      <c r="A54" s="4787" t="str">
        <f>'TỔNG CỘNG'!A54:C54</f>
        <v>(5): Chi tiết chế độ, chính sách an sinh xã hội theo Phụ lục số III</v>
      </c>
      <c r="B54" s="4787"/>
      <c r="C54" s="4787"/>
    </row>
    <row r="55" spans="1:3" ht="18" customHeight="1"/>
    <row r="58" spans="1:3">
      <c r="A58" s="4312" t="str">
        <f>'TỔNG CỘNG'!A58:C58</f>
        <v>PHỤ LỤC II</v>
      </c>
      <c r="B58" s="4312"/>
      <c r="C58" s="4312"/>
    </row>
    <row r="59" spans="1:3">
      <c r="A59" s="4312" t="str">
        <f>'TỔNG CỘNG'!A59:C59</f>
        <v>NHIỆM VỤ CHI NGÂN SÁCH HUYỆN, THÀNH PHỐ NĂM 2024</v>
      </c>
      <c r="B59" s="4312"/>
      <c r="C59" s="4312"/>
    </row>
    <row r="60" spans="1:3">
      <c r="A60" s="4312" t="str">
        <f>A3</f>
        <v>HUYỆN HỒNG NGỰ</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70" t="s">
        <v>2494</v>
      </c>
      <c r="B84" s="4771"/>
      <c r="C84" s="4771"/>
    </row>
    <row r="85" spans="1:3" s="2249" customFormat="1" ht="60" customHeight="1">
      <c r="A85" s="4784"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84"/>
      <c r="C85" s="4784"/>
    </row>
    <row r="86" spans="1:3" s="2249" customFormat="1" ht="18" customHeight="1">
      <c r="A86" s="4784" t="str">
        <f>'TỔNG CỘNG'!A86:C86</f>
        <v>- Chưa bao gồm chi đầu tư từ nguồn vốn do ngân sách cấp tỉnh quản lý và phân bổ bổ sung có mục tiêu cho ngân sách huyện, thành phố</v>
      </c>
      <c r="B86" s="4784"/>
      <c r="C86" s="4784"/>
    </row>
    <row r="87" spans="1:3">
      <c r="A87" s="4785" t="s">
        <v>2495</v>
      </c>
      <c r="B87" s="4785"/>
      <c r="C87" s="4785"/>
    </row>
    <row r="88" spans="1:3" ht="60" customHeight="1">
      <c r="A88" s="4784"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84"/>
      <c r="C88" s="4784"/>
    </row>
    <row r="89" spans="1:3" s="154" customFormat="1" ht="40.200000000000003" customHeight="1">
      <c r="A89" s="4786"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6"/>
      <c r="C89" s="4786"/>
    </row>
    <row r="90" spans="1:3">
      <c r="A90" s="4787" t="str">
        <f>'TỔNG CỘNG'!A90:B90</f>
        <v xml:space="preserve">- Bao gồm 10% tiết kiệm tăng thêm năm 2024 so với năm 2023 để thực hiện cải cách tiền lương năm 2024 là: </v>
      </c>
      <c r="B90" s="4787"/>
      <c r="C90" s="3369" t="s">
        <v>2663</v>
      </c>
    </row>
    <row r="91" spans="1:3" s="2248" customFormat="1" ht="17.399999999999999">
      <c r="A91" s="4783" t="str">
        <f>'TỔNG CỘNG'!A91:C91</f>
        <v>(3): Trong đó:</v>
      </c>
      <c r="B91" s="4783"/>
      <c r="C91" s="4783"/>
    </row>
    <row r="92" spans="1:3" s="2249" customFormat="1" ht="55.2" customHeight="1">
      <c r="A92" s="4784"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84"/>
      <c r="C92" s="4784"/>
    </row>
    <row r="118" spans="1:5" s="2" customFormat="1" ht="17.399999999999999">
      <c r="A118" s="4312" t="str">
        <f>'TỔNG CỘNG'!A118:C118</f>
        <v>PHỤ LỤC III</v>
      </c>
      <c r="B118" s="4312"/>
      <c r="C118" s="4312"/>
    </row>
    <row r="119" spans="1:5" s="2" customFormat="1" ht="17.399999999999999">
      <c r="A119" s="4312" t="str">
        <f>'TỔNG CỘNG'!A119:C119</f>
        <v>CHẾ ĐỘ CHÍNH SÁCH AN SINH XÃ HỘI TĂNG THÊM NĂM 2024</v>
      </c>
      <c r="B119" s="4312"/>
      <c r="C119" s="4312"/>
    </row>
    <row r="120" spans="1:5" s="2" customFormat="1" ht="17.399999999999999">
      <c r="A120" s="4312" t="str">
        <f>A60</f>
        <v>HUYỆN HỒNG NGỰ</v>
      </c>
      <c r="B120" s="4312"/>
      <c r="C120" s="4312"/>
    </row>
    <row r="121" spans="1:5" s="2" customFormat="1">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HỒNG NGỰ'!A1:C1</f>
        <v>PHỤ LỤC I</v>
      </c>
      <c r="B1" s="4312"/>
      <c r="C1" s="4312"/>
    </row>
    <row r="2" spans="1:3">
      <c r="A2" s="4312" t="str">
        <f>'H. HỒNG NGỰ'!A2:C2</f>
        <v>NHIỆM VỤ THU NGÂN SÁCH NHÀ NƯỚC NĂM 2024</v>
      </c>
      <c r="B2" s="4312"/>
      <c r="C2" s="4312"/>
    </row>
    <row r="3" spans="1:3">
      <c r="A3" s="4312" t="s">
        <v>364</v>
      </c>
      <c r="B3" s="4312"/>
      <c r="C3" s="4312"/>
    </row>
    <row r="4" spans="1:3" ht="15.6" customHeight="1">
      <c r="A4" s="4640" t="str">
        <f>'H. HỒNG NGỰ'!A4:C4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82" t="s">
        <v>1050</v>
      </c>
      <c r="B50" s="4782"/>
      <c r="C50" s="4782"/>
    </row>
    <row r="51" spans="1:3" ht="34.950000000000003" customHeight="1">
      <c r="A51" s="4789" t="str">
        <f>'H. HỒNG NGỰ'!A51:C51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312" t="str">
        <f>'H. HỒNG NGỰ'!A58:C58</f>
        <v>PHỤ LỤC II</v>
      </c>
      <c r="B58" s="4312"/>
      <c r="C58" s="4312"/>
    </row>
    <row r="59" spans="1:3">
      <c r="A59" s="4312" t="str">
        <f>'H. HỒNG NGỰ'!A59:C59</f>
        <v>NHIỆM VỤ CHI NGÂN SÁCH HUYỆN, THÀNH PHỐ NĂM 2024</v>
      </c>
      <c r="B59" s="4312"/>
      <c r="C59" s="4312"/>
    </row>
    <row r="60" spans="1:3">
      <c r="A60" s="4312" t="str">
        <f>A3</f>
        <v>THÀNH PHỐ HỒNG NGỰ</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90" t="s">
        <v>2642</v>
      </c>
      <c r="B84" s="4791"/>
      <c r="C84" s="4791"/>
    </row>
    <row r="85" spans="1:3" s="2249" customFormat="1" ht="60" customHeight="1">
      <c r="A85" s="4769"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69"/>
      <c r="C85" s="4769"/>
    </row>
    <row r="86" spans="1:3" s="2249" customFormat="1" ht="18" customHeight="1">
      <c r="A86" s="4769" t="str">
        <f>'H. HỒNG NGỰ'!A86:C86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s="154" customFormat="1" ht="40.200000000000003" customHeight="1">
      <c r="A89" s="4780"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74" t="str">
        <f>'H. HỒNG NGỰ'!A91:C91</f>
        <v>(3): Trong đó:</v>
      </c>
      <c r="B91" s="4774"/>
      <c r="C91" s="4774"/>
    </row>
    <row r="92" spans="1:3" s="2249" customFormat="1" ht="55.2" customHeight="1">
      <c r="A92" s="4769"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THÀNH PHỐ HỒNG NGỰ</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'TP. HỒNG NGỰ'!A1:C1</f>
        <v>PHỤ LỤC I</v>
      </c>
      <c r="B1" s="4312"/>
      <c r="C1" s="4312"/>
    </row>
    <row r="2" spans="1:3">
      <c r="A2" s="4312" t="str">
        <f>'TP. HỒNG NGỰ'!A2:C2</f>
        <v>NHIỆM VỤ THU NGÂN SÁCH NHÀ NƯỚC NĂM 2024</v>
      </c>
      <c r="B2" s="4312"/>
      <c r="C2" s="4312"/>
    </row>
    <row r="3" spans="1:3">
      <c r="A3" s="4312" t="s">
        <v>1870</v>
      </c>
      <c r="B3" s="4312"/>
      <c r="C3" s="4312"/>
    </row>
    <row r="4" spans="1:3" ht="15.6" customHeight="1">
      <c r="A4" s="4640" t="str">
        <f>'TP. HỒNG NGỰ'!A4:C4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82" t="s">
        <v>1050</v>
      </c>
      <c r="B50" s="4782"/>
      <c r="C50" s="4782"/>
    </row>
    <row r="51" spans="1:3" ht="34.950000000000003" customHeight="1">
      <c r="A51" s="4789" t="str">
        <f>'TP. HỒNG NGỰ'!A51:C51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312" t="str">
        <f>'TP. HỒNG NGỰ'!A58:C58</f>
        <v>PHỤ LỤC II</v>
      </c>
      <c r="B58" s="4312"/>
      <c r="C58" s="4312"/>
    </row>
    <row r="59" spans="1:3">
      <c r="A59" s="4312" t="str">
        <f>'TP. HỒNG NGỰ'!A59:C59</f>
        <v>NHIỆM VỤ CHI NGÂN SÁCH HUYỆN, THÀNH PHỐ NĂM 2024</v>
      </c>
      <c r="B59" s="4312"/>
      <c r="C59" s="4312"/>
    </row>
    <row r="60" spans="1:3">
      <c r="A60" s="4312" t="str">
        <f>A3</f>
        <v>HUYỆN TÂN HỒNG</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90" t="s">
        <v>2642</v>
      </c>
      <c r="B84" s="4791"/>
      <c r="C84" s="4791"/>
    </row>
    <row r="85" spans="1:3" s="2249" customFormat="1" ht="60" customHeight="1">
      <c r="A85" s="4768" t="s">
        <v>2743</v>
      </c>
      <c r="B85" s="4769"/>
      <c r="C85" s="4769"/>
    </row>
    <row r="86" spans="1:3" s="2249" customFormat="1" ht="18" customHeight="1">
      <c r="A86" s="4769" t="str">
        <f>'TP. HỒNG NGỰ'!A86:C86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s="154" customFormat="1" ht="40.200000000000003" customHeight="1">
      <c r="A89" s="4780"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92" t="str">
        <f>'TP. HỒNG NGỰ'!A91:C91</f>
        <v>(3): Trong đó:</v>
      </c>
      <c r="B91" s="4792"/>
      <c r="C91" s="4792"/>
    </row>
    <row r="92" spans="1:3" s="3348" customFormat="1" ht="55.2" customHeight="1">
      <c r="A92" s="4769"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TÂN HỒNG</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TÂN HỒNG'!A1:C1</f>
        <v>PHỤ LỤC I</v>
      </c>
      <c r="B1" s="4312"/>
      <c r="C1" s="4312"/>
    </row>
    <row r="2" spans="1:3">
      <c r="A2" s="4312" t="str">
        <f>'H. TÂN HỒNG'!A2:C2</f>
        <v>NHIỆM VỤ THU NGÂN SÁCH NHÀ NƯỚC NĂM 2024</v>
      </c>
      <c r="B2" s="4312"/>
      <c r="C2" s="4312"/>
    </row>
    <row r="3" spans="1:3">
      <c r="A3" s="4312" t="s">
        <v>1871</v>
      </c>
      <c r="B3" s="4312"/>
      <c r="C3" s="4312"/>
    </row>
    <row r="4" spans="1:3" ht="15.6" customHeight="1">
      <c r="A4" s="4640" t="str">
        <f>'H. TÂN HỒNG'!A4:C4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82" t="s">
        <v>1050</v>
      </c>
      <c r="B50" s="4782"/>
      <c r="C50" s="4782"/>
    </row>
    <row r="51" spans="1:3" ht="34.950000000000003" customHeight="1">
      <c r="A51" s="4789" t="str">
        <f>'H. TÂN HỒNG'!A51:C51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312" t="str">
        <f>'H. TÂN HỒNG'!A58:C58</f>
        <v>PHỤ LỤC II</v>
      </c>
      <c r="B58" s="4312"/>
      <c r="C58" s="4312"/>
    </row>
    <row r="59" spans="1:3">
      <c r="A59" s="4312" t="str">
        <f>'H. TÂN HỒNG'!A59:C59</f>
        <v>NHIỆM VỤ CHI NGÂN SÁCH HUYỆN, THÀNH PHỐ NĂM 2024</v>
      </c>
      <c r="B59" s="4312"/>
      <c r="C59" s="4312"/>
    </row>
    <row r="60" spans="1:3">
      <c r="A60" s="4312" t="str">
        <f>A3</f>
        <v>HUYỆN TAM NÔNG</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90" t="s">
        <v>2642</v>
      </c>
      <c r="B84" s="4791"/>
      <c r="C84" s="4791"/>
    </row>
    <row r="85" spans="1:3" s="2249" customFormat="1" ht="60" customHeight="1">
      <c r="A85" s="4768" t="s">
        <v>2743</v>
      </c>
      <c r="B85" s="4769"/>
      <c r="C85" s="4769"/>
    </row>
    <row r="86" spans="1:3" s="2249" customFormat="1" ht="18" customHeight="1">
      <c r="A86" s="4769" t="str">
        <f>'H. TÂN HỒNG'!A86:C86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92" t="str">
        <f>'H. TÂN HỒNG'!A91:C91</f>
        <v>(3): Trong đó:</v>
      </c>
      <c r="B91" s="4792"/>
      <c r="C91" s="4792"/>
    </row>
    <row r="92" spans="1:3" s="2249" customFormat="1" ht="55.2" customHeight="1">
      <c r="A92" s="4769"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TAM NÔNG</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TAM NÔNG'!A1:C1</f>
        <v>PHỤ LỤC I</v>
      </c>
      <c r="B1" s="4312"/>
      <c r="C1" s="4312"/>
    </row>
    <row r="2" spans="1:3">
      <c r="A2" s="4312" t="str">
        <f>'H. TAM NÔNG'!A2:C2</f>
        <v>NHIỆM VỤ THU NGÂN SÁCH NHÀ NƯỚC NĂM 2024</v>
      </c>
      <c r="B2" s="4312"/>
      <c r="C2" s="4312"/>
    </row>
    <row r="3" spans="1:3">
      <c r="A3" s="4312" t="s">
        <v>1872</v>
      </c>
      <c r="B3" s="4312"/>
      <c r="C3" s="4312"/>
    </row>
    <row r="4" spans="1:3" ht="15.6" customHeight="1">
      <c r="A4" s="4640" t="str">
        <f>'H. TAM NÔNG'!A4:C4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82" t="s">
        <v>1050</v>
      </c>
      <c r="B50" s="4782"/>
      <c r="C50" s="4782"/>
    </row>
    <row r="51" spans="1:3" ht="34.950000000000003" customHeight="1">
      <c r="A51" s="4788" t="str">
        <f>'H. TAM NÔNG'!A51:C51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4793" t="str">
        <f>'H. TAM NÔNG'!A53</f>
        <v>(4): Các khoản thu phân chia theo tỷ lệ (%) giữa ngân sách cấp Tỉnh và ngân sách cấp huyện</v>
      </c>
      <c r="B53" s="4793"/>
      <c r="C53" s="4793"/>
    </row>
    <row r="54" spans="1:3" ht="19.2" customHeight="1">
      <c r="A54" s="4793" t="str">
        <f>'H. TAM NÔNG'!A54</f>
        <v>(5): Chi tiết chế độ, chính sách an sinh xã hội theo Phụ lục số III</v>
      </c>
      <c r="B54" s="4793"/>
      <c r="C54" s="4793"/>
    </row>
    <row r="55" spans="1:3" ht="19.2" customHeight="1">
      <c r="A55" s="3544"/>
      <c r="B55" s="3544"/>
      <c r="C55" s="3544"/>
    </row>
    <row r="58" spans="1:3">
      <c r="A58" s="4312" t="str">
        <f>'H. TAM NÔNG'!A58:C58</f>
        <v>PHỤ LỤC II</v>
      </c>
      <c r="B58" s="4312"/>
      <c r="C58" s="4312"/>
    </row>
    <row r="59" spans="1:3">
      <c r="A59" s="4312" t="str">
        <f>'H. TAM NÔNG'!A59:C59</f>
        <v>NHIỆM VỤ CHI NGÂN SÁCH HUYỆN, THÀNH PHỐ NĂM 2024</v>
      </c>
      <c r="B59" s="4312"/>
      <c r="C59" s="4312"/>
    </row>
    <row r="60" spans="1:3">
      <c r="A60" s="4312" t="str">
        <f>A3</f>
        <v>HUYỆN THANH BÌNH</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TAM NÔNG'!A86:C86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94"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94"/>
      <c r="C89" s="4794"/>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69"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THANH BÌNH</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THANH BÌNH'!A1:C1</f>
        <v>PHỤ LỤC I</v>
      </c>
      <c r="B1" s="4312"/>
      <c r="C1" s="4312"/>
    </row>
    <row r="2" spans="1:3">
      <c r="A2" s="4312" t="str">
        <f>'H. THANH BÌNH'!A2:C2</f>
        <v>NHIỆM VỤ THU NGÂN SÁCH NHÀ NƯỚC NĂM 2024</v>
      </c>
      <c r="B2" s="4312"/>
      <c r="C2" s="4312"/>
    </row>
    <row r="3" spans="1:3">
      <c r="A3" s="4312" t="s">
        <v>365</v>
      </c>
      <c r="B3" s="4312"/>
      <c r="C3" s="4312"/>
    </row>
    <row r="4" spans="1:3" ht="15.6" customHeight="1">
      <c r="A4" s="4640" t="str">
        <f>'H. THANH BÌNH'!A4:C4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82" t="s">
        <v>1050</v>
      </c>
      <c r="B50" s="4782"/>
      <c r="C50" s="4782"/>
    </row>
    <row r="51" spans="1:3" ht="34.950000000000003" customHeight="1">
      <c r="A51" s="4788" t="str">
        <f>'H. THANH BÌNH'!A51:C51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312" t="str">
        <f>'H. THANH BÌNH'!A58:C58</f>
        <v>PHỤ LỤC II</v>
      </c>
      <c r="B58" s="4312"/>
      <c r="C58" s="4312"/>
    </row>
    <row r="59" spans="1:3">
      <c r="A59" s="4312" t="str">
        <f>'H. THANH BÌNH'!A59:C59</f>
        <v>NHIỆM VỤ CHI NGÂN SÁCH HUYỆN, THÀNH PHỐ NĂM 2024</v>
      </c>
      <c r="B59" s="4312"/>
      <c r="C59" s="4312"/>
    </row>
    <row r="60" spans="1:3">
      <c r="A60" s="4312" t="str">
        <f>A3</f>
        <v>THÀNH PHỐ CAO LÃNH</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70" t="s">
        <v>2494</v>
      </c>
      <c r="B84" s="4771"/>
      <c r="C84" s="4771"/>
    </row>
    <row r="85" spans="1:3" ht="60" customHeight="1">
      <c r="A85" s="4768" t="s">
        <v>2744</v>
      </c>
      <c r="B85" s="4769"/>
      <c r="C85" s="4769"/>
    </row>
    <row r="86" spans="1:3" ht="18" customHeight="1">
      <c r="A86" s="4769" t="str">
        <f>'H. THANH BÌNH'!A86:C86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THANH BÌNH'!A90</f>
        <v xml:space="preserve">- Bao gồm 10% tiết kiệm tăng thêm năm 2024 so với năm 2023 để thực hiện cải cách tiền lương năm 2024 là: </v>
      </c>
      <c r="C90" s="3369" t="s">
        <v>2800</v>
      </c>
    </row>
    <row r="91" spans="1:3">
      <c r="A91" s="4795" t="str">
        <f>'H. THANH BÌNH'!A91</f>
        <v>(3): Trong đó:</v>
      </c>
      <c r="B91" s="4795"/>
      <c r="C91" s="4795"/>
    </row>
    <row r="92" spans="1:3" ht="55.2" customHeight="1">
      <c r="A92" s="4769"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THÀNH PHỐ CAO LÃNH</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92" t="s">
        <v>1573</v>
      </c>
      <c r="B2" s="4292"/>
      <c r="C2" s="4292"/>
      <c r="D2" s="4292"/>
      <c r="E2" s="4292"/>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91" t="s">
        <v>224</v>
      </c>
      <c r="D4" s="4291"/>
      <c r="E4" s="4291"/>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'TP. CAO LÃNH'!A1:C1</f>
        <v>PHỤ LỤC I</v>
      </c>
      <c r="B1" s="4312"/>
      <c r="C1" s="4312"/>
    </row>
    <row r="2" spans="1:3">
      <c r="A2" s="4312" t="str">
        <f>'TP. CAO LÃNH'!A2:C2</f>
        <v>NHIỆM VỤ THU NGÂN SÁCH NHÀ NƯỚC NĂM 2024</v>
      </c>
      <c r="B2" s="4312"/>
      <c r="C2" s="4312"/>
    </row>
    <row r="3" spans="1:3">
      <c r="A3" s="4312" t="s">
        <v>366</v>
      </c>
      <c r="B3" s="4312"/>
      <c r="C3" s="4312"/>
    </row>
    <row r="4" spans="1:3" ht="15.6" customHeight="1">
      <c r="A4" s="4640" t="str">
        <f>'TP. CAO LÃNH'!A4:C4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82" t="s">
        <v>1050</v>
      </c>
      <c r="B50" s="4782"/>
      <c r="C50" s="4782"/>
    </row>
    <row r="51" spans="1:3" ht="34.950000000000003" customHeight="1">
      <c r="A51" s="4788" t="str">
        <f>'TP. CAO LÃNH'!A51:C51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312" t="str">
        <f>'TP. CAO LÃNH'!A58:C58</f>
        <v>PHỤ LỤC II</v>
      </c>
      <c r="B58" s="4312"/>
      <c r="C58" s="4312"/>
    </row>
    <row r="59" spans="1:3">
      <c r="A59" s="4312" t="str">
        <f>'TP. CAO LÃNH'!A59:C59</f>
        <v>NHIỆM VỤ CHI NGÂN SÁCH HUYỆN, THÀNH PHỐ NĂM 2024</v>
      </c>
      <c r="B59" s="4312"/>
      <c r="C59" s="4312"/>
    </row>
    <row r="60" spans="1:3">
      <c r="A60" s="4312" t="str">
        <f>A3</f>
        <v>HUYỆN CAO LÃNH</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90" t="s">
        <v>2642</v>
      </c>
      <c r="B84" s="4791"/>
      <c r="C84" s="4791"/>
    </row>
    <row r="85" spans="1:3" s="2249" customFormat="1" ht="60" customHeight="1">
      <c r="A85" s="4768" t="s">
        <v>2744</v>
      </c>
      <c r="B85" s="4769"/>
      <c r="C85" s="4769"/>
    </row>
    <row r="86" spans="1:3" s="2249" customFormat="1">
      <c r="A86" s="4797" t="str">
        <f>'TP. CAO LÃNH'!A86:C86</f>
        <v>- Chưa bao gồm chi đầu tư từ nguồn vốn do ngân sách cấp tỉnh quản lý và phân bổ bổ sung có mục tiêu cho ngân sách huyện, thành phố</v>
      </c>
      <c r="B86" s="4790"/>
      <c r="C86" s="4790"/>
    </row>
    <row r="87" spans="1:3">
      <c r="A87" s="4785" t="s">
        <v>2495</v>
      </c>
      <c r="B87" s="4785"/>
      <c r="C87" s="4785"/>
    </row>
    <row r="88" spans="1:3" ht="60" customHeight="1">
      <c r="A88" s="4768"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96"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94"/>
      <c r="C89" s="4794"/>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69"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CAO LÃNH</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CAO LÃNH'!A1:C1</f>
        <v>PHỤ LỤC I</v>
      </c>
      <c r="B1" s="4312"/>
      <c r="C1" s="4312"/>
    </row>
    <row r="2" spans="1:3">
      <c r="A2" s="4312" t="str">
        <f>'H. CAO LÃNH'!A2:C2</f>
        <v>NHIỆM VỤ THU NGÂN SÁCH NHÀ NƯỚC NĂM 2024</v>
      </c>
      <c r="B2" s="4312"/>
      <c r="C2" s="4312"/>
    </row>
    <row r="3" spans="1:3">
      <c r="A3" s="4312" t="s">
        <v>1873</v>
      </c>
      <c r="B3" s="4312"/>
      <c r="C3" s="4312"/>
    </row>
    <row r="4" spans="1:3" ht="15.6" customHeight="1">
      <c r="A4" s="4640" t="str">
        <f>'H. CAO LÃNH'!A4:C4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82" t="s">
        <v>1050</v>
      </c>
      <c r="B50" s="4782"/>
      <c r="C50" s="4782"/>
    </row>
    <row r="51" spans="1:3" ht="34.950000000000003" customHeight="1">
      <c r="A51" s="4788" t="str">
        <f>'H. CAO LÃNH'!A51:C51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312" t="str">
        <f>'H. CAO LÃNH'!A58:C58</f>
        <v>PHỤ LỤC II</v>
      </c>
      <c r="B58" s="4312"/>
      <c r="C58" s="4312"/>
    </row>
    <row r="59" spans="1:3">
      <c r="A59" s="4312" t="str">
        <f>'H. CAO LÃNH'!A59:C59</f>
        <v>NHIỆM VỤ CHI NGÂN SÁCH HUYỆN, THÀNH PHỐ NĂM 2024</v>
      </c>
      <c r="B59" s="4312"/>
      <c r="C59" s="4312"/>
    </row>
    <row r="60" spans="1:3">
      <c r="A60" s="4312" t="str">
        <f>A3</f>
        <v>HUYỆN THÁP MƯỜI</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CAO LÃNH'!A86:C86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s="2406" customFormat="1" ht="40.200000000000003" customHeight="1">
      <c r="A89" s="4780"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69"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THÁP MƯỜI</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THÁP MƯỜI'!A1:C1</f>
        <v>PHỤ LỤC I</v>
      </c>
      <c r="B1" s="4312"/>
      <c r="C1" s="4312"/>
    </row>
    <row r="2" spans="1:3">
      <c r="A2" s="4312" t="str">
        <f>'H. THÁP MƯỜI'!A2:C2</f>
        <v>NHIỆM VỤ THU NGÂN SÁCH NHÀ NƯỚC NĂM 2024</v>
      </c>
      <c r="B2" s="4312"/>
      <c r="C2" s="4312"/>
    </row>
    <row r="3" spans="1:3">
      <c r="A3" s="4312" t="s">
        <v>1874</v>
      </c>
      <c r="B3" s="4312"/>
      <c r="C3" s="4312"/>
    </row>
    <row r="4" spans="1:3" ht="15.6" customHeight="1">
      <c r="A4" s="4640" t="str">
        <f>'H. THÁP MƯỜI'!A4:C4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82" t="s">
        <v>1050</v>
      </c>
      <c r="B50" s="4782"/>
      <c r="C50" s="4782"/>
    </row>
    <row r="51" spans="1:3" ht="34.950000000000003" customHeight="1">
      <c r="A51" s="4788" t="str">
        <f>'H. THÁP MƯỜI'!A51:C51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312" t="str">
        <f>'H. THÁP MƯỜI'!A58:C58</f>
        <v>PHỤ LỤC II</v>
      </c>
      <c r="B58" s="4312"/>
      <c r="C58" s="4312"/>
    </row>
    <row r="59" spans="1:3">
      <c r="A59" s="4312" t="str">
        <f>'H. THÁP MƯỜI'!A59:C59</f>
        <v>NHIỆM VỤ CHI NGÂN SÁCH HUYỆN, THÀNH PHỐ NĂM 2024</v>
      </c>
      <c r="B59" s="4312"/>
      <c r="C59" s="4312"/>
    </row>
    <row r="60" spans="1:3">
      <c r="A60" s="4312" t="str">
        <f>A3</f>
        <v>HUYỆN LẤP VÒ</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THÁP MƯỜI'!A86:C86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69"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LẤP VÒ</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LẤP VÒ'!A1:C1</f>
        <v>PHỤ LỤC I</v>
      </c>
      <c r="B1" s="4312"/>
      <c r="C1" s="4312"/>
    </row>
    <row r="2" spans="1:3">
      <c r="A2" s="4312" t="str">
        <f>'H. LẤP VÒ'!A2:C2</f>
        <v>NHIỆM VỤ THU NGÂN SÁCH NHÀ NƯỚC NĂM 2024</v>
      </c>
      <c r="B2" s="4312"/>
      <c r="C2" s="4312"/>
    </row>
    <row r="3" spans="1:3">
      <c r="A3" s="4312" t="s">
        <v>1875</v>
      </c>
      <c r="B3" s="4312"/>
      <c r="C3" s="4312"/>
    </row>
    <row r="4" spans="1:3" ht="15.6" customHeight="1">
      <c r="A4" s="4640" t="str">
        <f>'H. LẤP VÒ'!A4:C4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82" t="s">
        <v>1050</v>
      </c>
      <c r="B50" s="4782"/>
      <c r="C50" s="4782"/>
    </row>
    <row r="51" spans="1:3" ht="34.950000000000003" customHeight="1">
      <c r="A51" s="4788" t="str">
        <f>'H. LẤP VÒ'!A51:C51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312" t="str">
        <f>'H. LẤP VÒ'!A58:C58</f>
        <v>PHỤ LỤC II</v>
      </c>
      <c r="B58" s="4312"/>
      <c r="C58" s="4312"/>
    </row>
    <row r="59" spans="1:3">
      <c r="A59" s="4312" t="str">
        <f>'H. LẤP VÒ'!A59:C59</f>
        <v>NHIỆM VỤ CHI NGÂN SÁCH HUYỆN, THÀNH PHỐ NĂM 2024</v>
      </c>
      <c r="B59" s="4312"/>
      <c r="C59" s="4312"/>
    </row>
    <row r="60" spans="1:3">
      <c r="A60" s="4312" t="str">
        <f>A3</f>
        <v>HUYỆN LAI VUNG</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LẤP VÒ'!A86:C86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69"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LAI VUNG</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'H. LAI VUNG'!A1:C1</f>
        <v>PHỤ LỤC I</v>
      </c>
      <c r="B1" s="4312"/>
      <c r="C1" s="4312"/>
    </row>
    <row r="2" spans="1:3">
      <c r="A2" s="4312" t="str">
        <f>'H. LAI VUNG'!A2:C2</f>
        <v>NHIỆM VỤ THU NGÂN SÁCH NHÀ NƯỚC NĂM 2024</v>
      </c>
      <c r="B2" s="4312"/>
      <c r="C2" s="4312"/>
    </row>
    <row r="3" spans="1:3">
      <c r="A3" s="4312" t="s">
        <v>367</v>
      </c>
      <c r="B3" s="4312"/>
      <c r="C3" s="4312"/>
    </row>
    <row r="4" spans="1:3" ht="15.6" customHeight="1">
      <c r="A4" s="4640" t="str">
        <f>'H. LAI VUNG'!A4:C4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82" t="s">
        <v>1050</v>
      </c>
      <c r="B50" s="4782"/>
      <c r="C50" s="4782"/>
    </row>
    <row r="51" spans="1:3" ht="34.950000000000003" customHeight="1">
      <c r="A51" s="4788" t="str">
        <f>'H. LAI VUNG'!A51:C51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312" t="str">
        <f>'H. LAI VUNG'!A58:C58</f>
        <v>PHỤ LỤC II</v>
      </c>
      <c r="B58" s="4312"/>
      <c r="C58" s="4312"/>
    </row>
    <row r="59" spans="1:3">
      <c r="A59" s="4312" t="str">
        <f>'H. LAI VUNG'!A59:C59</f>
        <v>NHIỆM VỤ CHI NGÂN SÁCH HUYỆN, THÀNH PHỐ NĂM 2024</v>
      </c>
      <c r="B59" s="4312"/>
      <c r="C59" s="4312"/>
    </row>
    <row r="60" spans="1:3">
      <c r="A60" s="4312" t="str">
        <f>A3</f>
        <v>THÀNH PHỐ SA ĐÉC</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LAI VUNG'!A86:C86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69"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THÀNH PHỐ SA ĐÉC</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2" t="str">
        <f>'TP. SA ĐÉC'!A1:C1</f>
        <v>PHỤ LỤC I</v>
      </c>
      <c r="B1" s="4312"/>
      <c r="C1" s="4312"/>
    </row>
    <row r="2" spans="1:3">
      <c r="A2" s="4312" t="str">
        <f>'TP. SA ĐÉC'!A2:C2</f>
        <v>NHIỆM VỤ THU NGÂN SÁCH NHÀ NƯỚC NĂM 2024</v>
      </c>
      <c r="B2" s="4312"/>
      <c r="C2" s="4312"/>
    </row>
    <row r="3" spans="1:3">
      <c r="A3" s="4312" t="s">
        <v>2471</v>
      </c>
      <c r="B3" s="4312"/>
      <c r="C3" s="4312"/>
    </row>
    <row r="4" spans="1:3">
      <c r="A4" s="4640" t="str">
        <f>'TP. SA ĐÉC'!A4:C4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82" t="s">
        <v>1050</v>
      </c>
      <c r="B50" s="4782"/>
      <c r="C50" s="4782"/>
    </row>
    <row r="51" spans="1:3" ht="34.950000000000003" customHeight="1">
      <c r="A51" s="4788" t="str">
        <f>'TP. SA ĐÉC'!A51:C51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4793" t="str">
        <f>'TP. SA ĐÉC'!A53</f>
        <v>(4): Các khoản thu phân chia theo tỷ lệ (%) giữa ngân sách cấp Tỉnh và ngân sách cấp huyện</v>
      </c>
      <c r="B53" s="4793"/>
      <c r="C53" s="4793"/>
    </row>
    <row r="54" spans="1:3" ht="19.2" customHeight="1">
      <c r="A54" s="4793" t="str">
        <f>'TP. SA ĐÉC'!A54</f>
        <v>(5): Chi tiết chế độ, chính sách an sinh xã hội theo Phụ lục số III</v>
      </c>
      <c r="B54" s="4793"/>
      <c r="C54" s="4793"/>
    </row>
    <row r="55" spans="1:3" ht="19.2" customHeight="1">
      <c r="A55" s="3544"/>
      <c r="B55" s="3544"/>
      <c r="C55" s="3544"/>
    </row>
    <row r="58" spans="1:3">
      <c r="A58" s="4312" t="str">
        <f>'TP. SA ĐÉC'!A58:C58</f>
        <v>PHỤ LỤC II</v>
      </c>
      <c r="B58" s="4312"/>
      <c r="C58" s="4312"/>
    </row>
    <row r="59" spans="1:3">
      <c r="A59" s="4312" t="str">
        <f>'TP. SA ĐÉC'!A59:C59</f>
        <v>NHIỆM VỤ CHI NGÂN SÁCH HUYỆN, THÀNH PHỐ NĂM 2024</v>
      </c>
      <c r="B59" s="4312"/>
      <c r="C59" s="4312"/>
    </row>
    <row r="60" spans="1:3">
      <c r="A60" s="4312" t="str">
        <f>A3</f>
        <v>HUYỆN CHÂU THÀNH</v>
      </c>
      <c r="B60" s="4312"/>
      <c r="C60" s="4312"/>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70" t="s">
        <v>2494</v>
      </c>
      <c r="B84" s="4771"/>
      <c r="C84" s="4771"/>
    </row>
    <row r="85" spans="1:3" ht="60" customHeight="1">
      <c r="A85" s="4768" t="s">
        <v>2742</v>
      </c>
      <c r="B85" s="4769"/>
      <c r="C85" s="4769"/>
    </row>
    <row r="86" spans="1:3" ht="18" customHeight="1">
      <c r="A86" s="4769" t="str">
        <f>'TP. SA ĐÉC'!A86:C86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69"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2" t="str">
        <f>'TỔNG CỘNG'!A118:C118</f>
        <v>PHỤ LỤC III</v>
      </c>
      <c r="B118" s="4312"/>
      <c r="C118" s="4312"/>
    </row>
    <row r="119" spans="1:5">
      <c r="A119" s="4312" t="str">
        <f>'TỔNG CỘNG'!A119:C119</f>
        <v>CHẾ ĐỘ CHÍNH SÁCH AN SINH XÃ HỘI TĂNG THÊM NĂM 2024</v>
      </c>
      <c r="B119" s="4312"/>
      <c r="C119" s="4312"/>
    </row>
    <row r="120" spans="1:5">
      <c r="A120" s="4312" t="str">
        <f>A60</f>
        <v>HUYỆN CHÂU THÀNH</v>
      </c>
      <c r="B120" s="4312"/>
      <c r="C120" s="4312"/>
    </row>
    <row r="121" spans="1:5">
      <c r="A121" s="4313" t="str">
        <f>'TỔNG CỘNG'!A121:C121</f>
        <v>(Kèm theo Quyết định số        /QĐ-UBND-HC ngày      /12/2023 của Uỷ ban nhân dân tỉnh Đồng Tháp)</v>
      </c>
      <c r="B121" s="4313"/>
      <c r="C121" s="4313"/>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29" t="s">
        <v>2348</v>
      </c>
      <c r="B4" s="4312"/>
      <c r="C4" s="4312"/>
    </row>
    <row r="5" spans="1:3">
      <c r="A5" s="4740" t="s">
        <v>2391</v>
      </c>
      <c r="B5" s="4740"/>
      <c r="C5" s="4740"/>
    </row>
    <row r="6" spans="1:3">
      <c r="A6" s="20"/>
      <c r="B6" s="20"/>
      <c r="C6" s="20"/>
    </row>
    <row r="7" spans="1:3" ht="18.600000000000001" thickBot="1">
      <c r="A7" s="20"/>
      <c r="B7" s="4554" t="s">
        <v>64</v>
      </c>
      <c r="C7" s="4554"/>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98" t="str">
        <f>'Phụ lục 1-HĐND'!B45:C45</f>
        <v>Ghi chú: (1) Đã bao gồm chi trả nợ gốc các khoản vay của ngân sách địa phương từ nguồn bội thu</v>
      </c>
      <c r="C45" s="4798"/>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51" t="s">
        <v>2353</v>
      </c>
      <c r="B4" s="4751"/>
      <c r="C4" s="4751"/>
    </row>
    <row r="5" spans="1:3" s="2229" customFormat="1">
      <c r="A5" s="4750" t="str">
        <f>'Phụ lục 1-KQPB'!A5:C5</f>
        <v>(Kèm theo Báo cáo số            /BC-UBND ngày      /12/2023 của Ủy ban nhân dân tỉnh Đồng Tháp)</v>
      </c>
      <c r="B5" s="4750"/>
      <c r="C5" s="4750"/>
    </row>
    <row r="6" spans="1:3" s="2229" customFormat="1">
      <c r="A6" s="2232"/>
      <c r="B6" s="2232"/>
      <c r="C6" s="2232"/>
    </row>
    <row r="7" spans="1:3" s="2229" customFormat="1" thickBot="1">
      <c r="A7" s="2233"/>
      <c r="B7" s="4752" t="s">
        <v>64</v>
      </c>
      <c r="C7" s="4752"/>
    </row>
    <row r="8" spans="1:3" s="2234" customFormat="1" ht="15.9" customHeight="1" thickTop="1">
      <c r="A8" s="4744" t="s">
        <v>1370</v>
      </c>
      <c r="B8" s="4746" t="s">
        <v>52</v>
      </c>
      <c r="C8" s="4748" t="s">
        <v>1700</v>
      </c>
    </row>
    <row r="9" spans="1:3" s="2234" customFormat="1" ht="17.399999999999999">
      <c r="A9" s="4745"/>
      <c r="B9" s="4747"/>
      <c r="C9" s="4749"/>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81" t="s">
        <v>1368</v>
      </c>
      <c r="C1" s="4581"/>
      <c r="D1" s="4581"/>
    </row>
    <row r="2" spans="1:5" s="2" customFormat="1" ht="17.399999999999999" hidden="1">
      <c r="B2" s="4581" t="s">
        <v>1369</v>
      </c>
      <c r="C2" s="4581"/>
      <c r="D2" s="4581"/>
    </row>
    <row r="3" spans="1:5" s="2" customFormat="1" ht="17.399999999999999" hidden="1">
      <c r="B3" s="38"/>
      <c r="C3" s="4312"/>
      <c r="D3" s="4312"/>
      <c r="E3" s="4312"/>
    </row>
    <row r="4" spans="1:5" s="2" customFormat="1" ht="17.399999999999999">
      <c r="A4" s="4329" t="s">
        <v>2355</v>
      </c>
      <c r="B4" s="4312"/>
      <c r="C4" s="4312"/>
      <c r="D4" s="4312"/>
      <c r="E4" s="4312"/>
    </row>
    <row r="5" spans="1:5" s="2" customFormat="1">
      <c r="A5" s="4513" t="str">
        <f>'Phụ lục 2-KQPB'!A5:C5</f>
        <v>(Kèm theo Báo cáo số            /BC-UBND ngày      /12/2023 của Ủy ban nhân dân tỉnh Đồng Tháp)</v>
      </c>
      <c r="B5" s="4584"/>
      <c r="C5" s="4584"/>
      <c r="D5" s="4584"/>
      <c r="E5" s="4584"/>
    </row>
    <row r="6" spans="1:5" s="2" customFormat="1" ht="17.399999999999999">
      <c r="A6" s="2206"/>
      <c r="B6" s="38"/>
      <c r="C6" s="38"/>
      <c r="D6" s="38"/>
      <c r="E6" s="38"/>
    </row>
    <row r="7" spans="1:5" ht="18.600000000000001" thickBot="1">
      <c r="B7" s="4506" t="s">
        <v>64</v>
      </c>
      <c r="C7" s="4506"/>
      <c r="D7" s="4506"/>
      <c r="E7" s="4506"/>
    </row>
    <row r="8" spans="1:5" s="2" customFormat="1" thickTop="1">
      <c r="A8" s="4744" t="s">
        <v>1370</v>
      </c>
      <c r="B8" s="4492" t="s">
        <v>791</v>
      </c>
      <c r="C8" s="4663" t="s">
        <v>1700</v>
      </c>
      <c r="D8" s="4663"/>
      <c r="E8" s="4664"/>
    </row>
    <row r="9" spans="1:5" s="2" customFormat="1" ht="17.399999999999999">
      <c r="A9" s="4753"/>
      <c r="B9" s="4493"/>
      <c r="C9" s="4493" t="s">
        <v>4</v>
      </c>
      <c r="D9" s="4375" t="s">
        <v>1409</v>
      </c>
      <c r="E9" s="4754"/>
    </row>
    <row r="10" spans="1:5" s="70" customFormat="1" ht="78.75" customHeight="1">
      <c r="A10" s="4753"/>
      <c r="B10" s="4493"/>
      <c r="C10" s="4493"/>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88" t="s">
        <v>2386</v>
      </c>
      <c r="B1" s="4495"/>
      <c r="C1" s="4495"/>
      <c r="D1" s="4495"/>
      <c r="E1" s="4495"/>
    </row>
    <row r="2" spans="1:5">
      <c r="A2" s="4505" t="str">
        <f>'Phụ lục 3-KQPB'!A5:E5</f>
        <v>(Kèm theo Báo cáo số            /BC-UBND ngày      /12/2023 của Ủy ban nhân dân tỉnh Đồng Tháp)</v>
      </c>
      <c r="B2" s="4495"/>
      <c r="C2" s="4495"/>
      <c r="D2" s="4495"/>
      <c r="E2" s="4495"/>
    </row>
    <row r="3" spans="1:5">
      <c r="A3" s="70"/>
      <c r="B3" s="2207"/>
      <c r="C3" s="2207"/>
      <c r="D3" s="2207"/>
      <c r="E3" s="2207"/>
    </row>
    <row r="4" spans="1:5" ht="18.600000000000001" thickBot="1">
      <c r="B4" s="4554" t="s">
        <v>64</v>
      </c>
      <c r="C4" s="4554"/>
      <c r="D4" s="4554"/>
      <c r="E4" s="4554"/>
    </row>
    <row r="5" spans="1:5" s="70" customFormat="1" thickTop="1">
      <c r="A5" s="4744" t="s">
        <v>244</v>
      </c>
      <c r="B5" s="4509" t="s">
        <v>326</v>
      </c>
      <c r="C5" s="4509" t="s">
        <v>1700</v>
      </c>
      <c r="D5" s="4509" t="s">
        <v>327</v>
      </c>
      <c r="E5" s="4510"/>
    </row>
    <row r="6" spans="1:5" s="70" customFormat="1" ht="62.4" customHeight="1">
      <c r="A6" s="4745"/>
      <c r="B6" s="4331"/>
      <c r="C6" s="4331"/>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47-CK-NSNN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'Biểu số 47-CK-NSNN'!Print_Area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2024-03-12T03:47:42Z</dcterms:modified>
</cp:coreProperties>
</file>