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6348"/>
  </bookViews>
  <sheets>
    <sheet name="Bieu 58" sheetId="8" r:id="rId1"/>
  </sheets>
  <definedNames>
    <definedName name="_xlnm.Print_Titles" localSheetId="0">'Bieu 58'!$7:$11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5" i="8" l="1"/>
  <c r="I305" i="8"/>
  <c r="J305" i="8"/>
  <c r="L305" i="8"/>
  <c r="M305" i="8"/>
  <c r="N305" i="8"/>
  <c r="P305" i="8"/>
  <c r="Q305" i="8"/>
  <c r="R305" i="8"/>
  <c r="T305" i="8"/>
  <c r="U305" i="8"/>
  <c r="V305" i="8"/>
  <c r="H374" i="8"/>
  <c r="H373" i="8" s="1"/>
  <c r="H372" i="8" s="1"/>
  <c r="I374" i="8"/>
  <c r="I373" i="8" s="1"/>
  <c r="I372" i="8" s="1"/>
  <c r="J374" i="8"/>
  <c r="L374" i="8"/>
  <c r="L373" i="8" s="1"/>
  <c r="L372" i="8" s="1"/>
  <c r="M374" i="8"/>
  <c r="M373" i="8" s="1"/>
  <c r="M372" i="8" s="1"/>
  <c r="P374" i="8"/>
  <c r="Q374" i="8"/>
  <c r="R374" i="8"/>
  <c r="R373" i="8" s="1"/>
  <c r="R372" i="8" s="1"/>
  <c r="T374" i="8"/>
  <c r="T373" i="8" s="1"/>
  <c r="T372" i="8" s="1"/>
  <c r="U374" i="8"/>
  <c r="U373" i="8" s="1"/>
  <c r="U372" i="8" s="1"/>
  <c r="V374" i="8"/>
  <c r="V373" i="8" s="1"/>
  <c r="V372" i="8" s="1"/>
  <c r="G374" i="8"/>
  <c r="N379" i="8"/>
  <c r="K379" i="8" s="1"/>
  <c r="N378" i="8"/>
  <c r="K378" i="8" s="1"/>
  <c r="N376" i="8"/>
  <c r="N377" i="8"/>
  <c r="K377" i="8" s="1"/>
  <c r="N375" i="8"/>
  <c r="K375" i="8" s="1"/>
  <c r="K374" i="8" s="1"/>
  <c r="S379" i="8"/>
  <c r="O379" i="8"/>
  <c r="J379" i="8"/>
  <c r="S378" i="8"/>
  <c r="O378" i="8"/>
  <c r="J378" i="8"/>
  <c r="S377" i="8"/>
  <c r="O377" i="8"/>
  <c r="J377" i="8"/>
  <c r="S376" i="8"/>
  <c r="O376" i="8"/>
  <c r="K376" i="8"/>
  <c r="J376" i="8"/>
  <c r="S375" i="8"/>
  <c r="O375" i="8"/>
  <c r="J375" i="8"/>
  <c r="G373" i="8"/>
  <c r="G372" i="8" s="1"/>
  <c r="Q373" i="8"/>
  <c r="Q372" i="8" s="1"/>
  <c r="P373" i="8"/>
  <c r="P372" i="8" s="1"/>
  <c r="S390" i="8"/>
  <c r="S389" i="8" s="1"/>
  <c r="S388" i="8" s="1"/>
  <c r="S387" i="8" s="1"/>
  <c r="O390" i="8"/>
  <c r="O389" i="8" s="1"/>
  <c r="O388" i="8" s="1"/>
  <c r="O387" i="8" s="1"/>
  <c r="N389" i="8"/>
  <c r="N388" i="8" s="1"/>
  <c r="N387" i="8" s="1"/>
  <c r="K390" i="8"/>
  <c r="K389" i="8" s="1"/>
  <c r="K388" i="8" s="1"/>
  <c r="K387" i="8" s="1"/>
  <c r="J390" i="8"/>
  <c r="V389" i="8"/>
  <c r="V388" i="8" s="1"/>
  <c r="V387" i="8" s="1"/>
  <c r="U389" i="8"/>
  <c r="U388" i="8" s="1"/>
  <c r="U387" i="8" s="1"/>
  <c r="T389" i="8"/>
  <c r="T388" i="8" s="1"/>
  <c r="T387" i="8" s="1"/>
  <c r="R389" i="8"/>
  <c r="R388" i="8" s="1"/>
  <c r="R387" i="8" s="1"/>
  <c r="Q389" i="8"/>
  <c r="P389" i="8"/>
  <c r="M389" i="8"/>
  <c r="M388" i="8" s="1"/>
  <c r="M387" i="8" s="1"/>
  <c r="L389" i="8"/>
  <c r="L388" i="8" s="1"/>
  <c r="L387" i="8" s="1"/>
  <c r="J389" i="8"/>
  <c r="J388" i="8" s="1"/>
  <c r="J387" i="8" s="1"/>
  <c r="I389" i="8"/>
  <c r="I388" i="8" s="1"/>
  <c r="I387" i="8" s="1"/>
  <c r="H389" i="8"/>
  <c r="G389" i="8"/>
  <c r="G388" i="8" s="1"/>
  <c r="G387" i="8" s="1"/>
  <c r="Q388" i="8"/>
  <c r="Q387" i="8" s="1"/>
  <c r="P388" i="8"/>
  <c r="P387" i="8" s="1"/>
  <c r="H388" i="8"/>
  <c r="H387" i="8" s="1"/>
  <c r="H382" i="8"/>
  <c r="I382" i="8"/>
  <c r="L382" i="8"/>
  <c r="M382" i="8"/>
  <c r="P382" i="8"/>
  <c r="Q382" i="8"/>
  <c r="R382" i="8"/>
  <c r="T382" i="8"/>
  <c r="U382" i="8"/>
  <c r="V382" i="8"/>
  <c r="G382" i="8"/>
  <c r="N383" i="8"/>
  <c r="N382" i="8" s="1"/>
  <c r="N384" i="8"/>
  <c r="K384" i="8" s="1"/>
  <c r="S386" i="8"/>
  <c r="S385" i="8"/>
  <c r="S384" i="8"/>
  <c r="O384" i="8"/>
  <c r="O385" i="8"/>
  <c r="O386" i="8"/>
  <c r="K385" i="8"/>
  <c r="K386" i="8"/>
  <c r="J384" i="8"/>
  <c r="J385" i="8"/>
  <c r="J386" i="8"/>
  <c r="O374" i="8" l="1"/>
  <c r="O373" i="8" s="1"/>
  <c r="O372" i="8" s="1"/>
  <c r="S374" i="8"/>
  <c r="S373" i="8" s="1"/>
  <c r="S372" i="8" s="1"/>
  <c r="N374" i="8"/>
  <c r="N373" i="8" s="1"/>
  <c r="N372" i="8" s="1"/>
  <c r="J373" i="8"/>
  <c r="J372" i="8" s="1"/>
  <c r="K373" i="8"/>
  <c r="K372" i="8" s="1"/>
  <c r="S383" i="8" l="1"/>
  <c r="S382" i="8" s="1"/>
  <c r="O383" i="8"/>
  <c r="K383" i="8"/>
  <c r="K382" i="8" s="1"/>
  <c r="J383" i="8"/>
  <c r="J382" i="8" s="1"/>
  <c r="V381" i="8"/>
  <c r="V380" i="8" s="1"/>
  <c r="G381" i="8"/>
  <c r="G380" i="8" s="1"/>
  <c r="U381" i="8"/>
  <c r="U380" i="8" s="1"/>
  <c r="T381" i="8"/>
  <c r="T380" i="8" s="1"/>
  <c r="R381" i="8"/>
  <c r="R380" i="8" s="1"/>
  <c r="Q381" i="8"/>
  <c r="Q380" i="8" s="1"/>
  <c r="P381" i="8"/>
  <c r="P380" i="8" s="1"/>
  <c r="N381" i="8"/>
  <c r="N380" i="8" s="1"/>
  <c r="M381" i="8"/>
  <c r="M380" i="8" s="1"/>
  <c r="L381" i="8"/>
  <c r="L380" i="8" s="1"/>
  <c r="I381" i="8"/>
  <c r="I380" i="8" s="1"/>
  <c r="H381" i="8"/>
  <c r="H380" i="8" s="1"/>
  <c r="G414" i="8"/>
  <c r="S414" i="8"/>
  <c r="S409" i="8"/>
  <c r="S408" i="8" s="1"/>
  <c r="S407" i="8" s="1"/>
  <c r="S406" i="8" s="1"/>
  <c r="O409" i="8"/>
  <c r="O408" i="8" s="1"/>
  <c r="O407" i="8" s="1"/>
  <c r="O406" i="8" s="1"/>
  <c r="K409" i="8"/>
  <c r="K408" i="8" s="1"/>
  <c r="K407" i="8" s="1"/>
  <c r="K406" i="8" s="1"/>
  <c r="J409" i="8"/>
  <c r="J408" i="8" s="1"/>
  <c r="J407" i="8" s="1"/>
  <c r="J406" i="8" s="1"/>
  <c r="V408" i="8"/>
  <c r="V407" i="8" s="1"/>
  <c r="V406" i="8" s="1"/>
  <c r="U408" i="8"/>
  <c r="T408" i="8"/>
  <c r="T407" i="8" s="1"/>
  <c r="T406" i="8" s="1"/>
  <c r="R408" i="8"/>
  <c r="R407" i="8" s="1"/>
  <c r="R406" i="8" s="1"/>
  <c r="Q408" i="8"/>
  <c r="P408" i="8"/>
  <c r="N408" i="8"/>
  <c r="N407" i="8" s="1"/>
  <c r="N406" i="8" s="1"/>
  <c r="M408" i="8"/>
  <c r="L408" i="8"/>
  <c r="I408" i="8"/>
  <c r="I407" i="8" s="1"/>
  <c r="I406" i="8" s="1"/>
  <c r="H408" i="8"/>
  <c r="G408" i="8"/>
  <c r="G407" i="8" s="1"/>
  <c r="G406" i="8" s="1"/>
  <c r="U407" i="8"/>
  <c r="U406" i="8" s="1"/>
  <c r="Q407" i="8"/>
  <c r="Q406" i="8" s="1"/>
  <c r="P407" i="8"/>
  <c r="P406" i="8" s="1"/>
  <c r="M407" i="8"/>
  <c r="M406" i="8" s="1"/>
  <c r="L407" i="8"/>
  <c r="L406" i="8" s="1"/>
  <c r="H407" i="8"/>
  <c r="H406" i="8" s="1"/>
  <c r="S413" i="8"/>
  <c r="S412" i="8" s="1"/>
  <c r="S411" i="8" s="1"/>
  <c r="S410" i="8" s="1"/>
  <c r="O413" i="8"/>
  <c r="O412" i="8" s="1"/>
  <c r="O411" i="8" s="1"/>
  <c r="O410" i="8" s="1"/>
  <c r="K413" i="8"/>
  <c r="K412" i="8" s="1"/>
  <c r="K411" i="8" s="1"/>
  <c r="K410" i="8" s="1"/>
  <c r="J413" i="8"/>
  <c r="J412" i="8" s="1"/>
  <c r="J411" i="8" s="1"/>
  <c r="J410" i="8" s="1"/>
  <c r="J405" i="8" s="1"/>
  <c r="V412" i="8"/>
  <c r="V411" i="8" s="1"/>
  <c r="V410" i="8" s="1"/>
  <c r="U412" i="8"/>
  <c r="U411" i="8" s="1"/>
  <c r="U410" i="8" s="1"/>
  <c r="T412" i="8"/>
  <c r="T411" i="8" s="1"/>
  <c r="T410" i="8" s="1"/>
  <c r="T405" i="8" s="1"/>
  <c r="R412" i="8"/>
  <c r="R411" i="8" s="1"/>
  <c r="R410" i="8" s="1"/>
  <c r="Q412" i="8"/>
  <c r="Q411" i="8" s="1"/>
  <c r="Q410" i="8" s="1"/>
  <c r="P412" i="8"/>
  <c r="P411" i="8" s="1"/>
  <c r="P410" i="8" s="1"/>
  <c r="N412" i="8"/>
  <c r="N411" i="8" s="1"/>
  <c r="N410" i="8" s="1"/>
  <c r="M412" i="8"/>
  <c r="M411" i="8" s="1"/>
  <c r="M410" i="8" s="1"/>
  <c r="M405" i="8" s="1"/>
  <c r="L412" i="8"/>
  <c r="I412" i="8"/>
  <c r="H412" i="8"/>
  <c r="H411" i="8" s="1"/>
  <c r="H410" i="8" s="1"/>
  <c r="H405" i="8" s="1"/>
  <c r="G412" i="8"/>
  <c r="G411" i="8" s="1"/>
  <c r="G410" i="8" s="1"/>
  <c r="L411" i="8"/>
  <c r="L410" i="8" s="1"/>
  <c r="L405" i="8" s="1"/>
  <c r="I411" i="8"/>
  <c r="I410" i="8" s="1"/>
  <c r="I405" i="8" s="1"/>
  <c r="J399" i="8"/>
  <c r="K404" i="8"/>
  <c r="O404" i="8"/>
  <c r="S404" i="8"/>
  <c r="S399" i="8"/>
  <c r="O399" i="8"/>
  <c r="K399" i="8"/>
  <c r="J404" i="8"/>
  <c r="P405" i="8" l="1"/>
  <c r="Q405" i="8"/>
  <c r="U405" i="8"/>
  <c r="S405" i="8"/>
  <c r="V405" i="8"/>
  <c r="O405" i="8"/>
  <c r="R405" i="8"/>
  <c r="N405" i="8"/>
  <c r="K405" i="8"/>
  <c r="G405" i="8"/>
  <c r="O382" i="8"/>
  <c r="O381" i="8" s="1"/>
  <c r="O380" i="8" s="1"/>
  <c r="J381" i="8"/>
  <c r="J380" i="8" s="1"/>
  <c r="S381" i="8"/>
  <c r="S380" i="8" s="1"/>
  <c r="K381" i="8"/>
  <c r="K380" i="8" s="1"/>
  <c r="O403" i="8" l="1"/>
  <c r="O402" i="8" s="1"/>
  <c r="O401" i="8" s="1"/>
  <c r="O400" i="8" s="1"/>
  <c r="K403" i="8"/>
  <c r="K402" i="8" s="1"/>
  <c r="K401" i="8" s="1"/>
  <c r="K400" i="8" s="1"/>
  <c r="V403" i="8"/>
  <c r="V402" i="8" s="1"/>
  <c r="V401" i="8" s="1"/>
  <c r="V400" i="8" s="1"/>
  <c r="U403" i="8"/>
  <c r="U402" i="8" s="1"/>
  <c r="U401" i="8" s="1"/>
  <c r="U400" i="8" s="1"/>
  <c r="T403" i="8"/>
  <c r="T402" i="8" s="1"/>
  <c r="T401" i="8" s="1"/>
  <c r="T400" i="8" s="1"/>
  <c r="S403" i="8"/>
  <c r="S402" i="8" s="1"/>
  <c r="S401" i="8" s="1"/>
  <c r="R403" i="8"/>
  <c r="R402" i="8" s="1"/>
  <c r="R401" i="8" s="1"/>
  <c r="R400" i="8" s="1"/>
  <c r="Q403" i="8"/>
  <c r="Q402" i="8" s="1"/>
  <c r="Q401" i="8" s="1"/>
  <c r="Q400" i="8" s="1"/>
  <c r="P403" i="8"/>
  <c r="N403" i="8"/>
  <c r="N402" i="8" s="1"/>
  <c r="N401" i="8" s="1"/>
  <c r="N400" i="8" s="1"/>
  <c r="M403" i="8"/>
  <c r="M402" i="8" s="1"/>
  <c r="M401" i="8" s="1"/>
  <c r="M400" i="8" s="1"/>
  <c r="L403" i="8"/>
  <c r="J403" i="8"/>
  <c r="J402" i="8" s="1"/>
  <c r="J401" i="8" s="1"/>
  <c r="J400" i="8" s="1"/>
  <c r="I403" i="8"/>
  <c r="I402" i="8" s="1"/>
  <c r="I401" i="8" s="1"/>
  <c r="I400" i="8" s="1"/>
  <c r="H403" i="8"/>
  <c r="H402" i="8" s="1"/>
  <c r="H401" i="8" s="1"/>
  <c r="H400" i="8" s="1"/>
  <c r="G403" i="8"/>
  <c r="G402" i="8" s="1"/>
  <c r="G401" i="8" s="1"/>
  <c r="G400" i="8" s="1"/>
  <c r="P402" i="8"/>
  <c r="P401" i="8" s="1"/>
  <c r="P400" i="8" s="1"/>
  <c r="L402" i="8"/>
  <c r="L401" i="8" s="1"/>
  <c r="L400" i="8" s="1"/>
  <c r="S400" i="8" l="1"/>
  <c r="S394" i="8"/>
  <c r="O394" i="8"/>
  <c r="N394" i="8"/>
  <c r="K394" i="8" s="1"/>
  <c r="N343" i="8"/>
  <c r="K343" i="8" s="1"/>
  <c r="N342" i="8"/>
  <c r="K342" i="8" s="1"/>
  <c r="S343" i="8"/>
  <c r="O343" i="8"/>
  <c r="J343" i="8"/>
  <c r="S342" i="8"/>
  <c r="O342" i="8"/>
  <c r="J342" i="8"/>
  <c r="V341" i="8"/>
  <c r="V340" i="8" s="1"/>
  <c r="V339" i="8" s="1"/>
  <c r="U341" i="8"/>
  <c r="U340" i="8" s="1"/>
  <c r="U339" i="8" s="1"/>
  <c r="T341" i="8"/>
  <c r="T340" i="8" s="1"/>
  <c r="T339" i="8" s="1"/>
  <c r="R341" i="8"/>
  <c r="R340" i="8" s="1"/>
  <c r="R339" i="8" s="1"/>
  <c r="Q341" i="8"/>
  <c r="P341" i="8"/>
  <c r="P340" i="8" s="1"/>
  <c r="P339" i="8" s="1"/>
  <c r="M341" i="8"/>
  <c r="M340" i="8" s="1"/>
  <c r="M339" i="8" s="1"/>
  <c r="L341" i="8"/>
  <c r="L340" i="8" s="1"/>
  <c r="L339" i="8" s="1"/>
  <c r="I341" i="8"/>
  <c r="I340" i="8" s="1"/>
  <c r="I339" i="8" s="1"/>
  <c r="H341" i="8"/>
  <c r="H340" i="8" s="1"/>
  <c r="H339" i="8" s="1"/>
  <c r="G341" i="8"/>
  <c r="G340" i="8" s="1"/>
  <c r="G339" i="8" s="1"/>
  <c r="Q340" i="8"/>
  <c r="Q339" i="8" s="1"/>
  <c r="H336" i="8"/>
  <c r="I336" i="8"/>
  <c r="L336" i="8"/>
  <c r="M336" i="8"/>
  <c r="P336" i="8"/>
  <c r="Q336" i="8"/>
  <c r="R336" i="8"/>
  <c r="T336" i="8"/>
  <c r="U336" i="8"/>
  <c r="V336" i="8"/>
  <c r="G336" i="8"/>
  <c r="N337" i="8"/>
  <c r="K337" i="8" s="1"/>
  <c r="H360" i="8"/>
  <c r="I360" i="8"/>
  <c r="L360" i="8"/>
  <c r="M360" i="8"/>
  <c r="N360" i="8"/>
  <c r="P360" i="8"/>
  <c r="Q360" i="8"/>
  <c r="R360" i="8"/>
  <c r="T360" i="8"/>
  <c r="U360" i="8"/>
  <c r="V360" i="8"/>
  <c r="G360" i="8"/>
  <c r="H354" i="8"/>
  <c r="I354" i="8"/>
  <c r="L354" i="8"/>
  <c r="M354" i="8"/>
  <c r="P354" i="8"/>
  <c r="Q354" i="8"/>
  <c r="R354" i="8"/>
  <c r="T354" i="8"/>
  <c r="U354" i="8"/>
  <c r="V354" i="8"/>
  <c r="G354" i="8"/>
  <c r="S361" i="8"/>
  <c r="O361" i="8"/>
  <c r="K361" i="8"/>
  <c r="J361" i="8"/>
  <c r="S362" i="8"/>
  <c r="O362" i="8"/>
  <c r="K362" i="8"/>
  <c r="J362" i="8"/>
  <c r="S357" i="8"/>
  <c r="O357" i="8"/>
  <c r="K357" i="8"/>
  <c r="J357" i="8"/>
  <c r="N356" i="8"/>
  <c r="K356" i="8" s="1"/>
  <c r="N366" i="8"/>
  <c r="N365" i="8" s="1"/>
  <c r="N371" i="8"/>
  <c r="K371" i="8" s="1"/>
  <c r="S371" i="8"/>
  <c r="S370" i="8"/>
  <c r="O371" i="8"/>
  <c r="O370" i="8"/>
  <c r="K370" i="8"/>
  <c r="S366" i="8"/>
  <c r="O366" i="8"/>
  <c r="K366" i="8"/>
  <c r="J356" i="8"/>
  <c r="J355" i="8"/>
  <c r="K355" i="8"/>
  <c r="O356" i="8"/>
  <c r="O355" i="8"/>
  <c r="S356" i="8"/>
  <c r="S355" i="8"/>
  <c r="S338" i="8"/>
  <c r="S337" i="8"/>
  <c r="O338" i="8"/>
  <c r="O337" i="8"/>
  <c r="K338" i="8"/>
  <c r="J338" i="8"/>
  <c r="J337" i="8"/>
  <c r="N347" i="8"/>
  <c r="O351" i="8"/>
  <c r="O350" i="8" s="1"/>
  <c r="O349" i="8" s="1"/>
  <c r="O348" i="8" s="1"/>
  <c r="O347" i="8"/>
  <c r="N351" i="8"/>
  <c r="K351" i="8" s="1"/>
  <c r="K350" i="8" s="1"/>
  <c r="K349" i="8" s="1"/>
  <c r="K348" i="8" s="1"/>
  <c r="J351" i="8"/>
  <c r="J350" i="8" s="1"/>
  <c r="J349" i="8" s="1"/>
  <c r="J348" i="8" s="1"/>
  <c r="S351" i="8"/>
  <c r="S350" i="8" s="1"/>
  <c r="S349" i="8" s="1"/>
  <c r="S348" i="8" s="1"/>
  <c r="V350" i="8"/>
  <c r="V349" i="8" s="1"/>
  <c r="V348" i="8" s="1"/>
  <c r="U350" i="8"/>
  <c r="U349" i="8" s="1"/>
  <c r="U348" i="8" s="1"/>
  <c r="T350" i="8"/>
  <c r="T349" i="8" s="1"/>
  <c r="T348" i="8" s="1"/>
  <c r="R350" i="8"/>
  <c r="R349" i="8" s="1"/>
  <c r="R348" i="8" s="1"/>
  <c r="Q350" i="8"/>
  <c r="Q349" i="8" s="1"/>
  <c r="Q348" i="8" s="1"/>
  <c r="P350" i="8"/>
  <c r="P349" i="8" s="1"/>
  <c r="P348" i="8" s="1"/>
  <c r="M350" i="8"/>
  <c r="M349" i="8" s="1"/>
  <c r="M348" i="8" s="1"/>
  <c r="L350" i="8"/>
  <c r="L349" i="8" s="1"/>
  <c r="L348" i="8" s="1"/>
  <c r="I350" i="8"/>
  <c r="I349" i="8" s="1"/>
  <c r="I348" i="8" s="1"/>
  <c r="H350" i="8"/>
  <c r="H349" i="8" s="1"/>
  <c r="H348" i="8" s="1"/>
  <c r="G350" i="8"/>
  <c r="G349" i="8" s="1"/>
  <c r="G348" i="8" s="1"/>
  <c r="H369" i="8"/>
  <c r="I369" i="8"/>
  <c r="L369" i="8"/>
  <c r="M369" i="8"/>
  <c r="P369" i="8"/>
  <c r="Q369" i="8"/>
  <c r="R369" i="8"/>
  <c r="T369" i="8"/>
  <c r="U369" i="8"/>
  <c r="V369" i="8"/>
  <c r="G369" i="8"/>
  <c r="J371" i="8"/>
  <c r="J370" i="8"/>
  <c r="H365" i="8"/>
  <c r="I365" i="8"/>
  <c r="L365" i="8"/>
  <c r="M365" i="8"/>
  <c r="P365" i="8"/>
  <c r="Q365" i="8"/>
  <c r="R365" i="8"/>
  <c r="T365" i="8"/>
  <c r="U365" i="8"/>
  <c r="V365" i="8"/>
  <c r="G365" i="8"/>
  <c r="N332" i="8"/>
  <c r="K332" i="8" s="1"/>
  <c r="S332" i="8"/>
  <c r="O332" i="8"/>
  <c r="N328" i="8"/>
  <c r="J323" i="8"/>
  <c r="N323" i="8"/>
  <c r="R323" i="8"/>
  <c r="H313" i="8"/>
  <c r="I313" i="8"/>
  <c r="L313" i="8"/>
  <c r="M313" i="8"/>
  <c r="N313" i="8"/>
  <c r="P313" i="8"/>
  <c r="Q313" i="8"/>
  <c r="R313" i="8"/>
  <c r="T313" i="8"/>
  <c r="U313" i="8"/>
  <c r="V313" i="8"/>
  <c r="G313" i="8"/>
  <c r="H317" i="8"/>
  <c r="I317" i="8"/>
  <c r="J317" i="8"/>
  <c r="L317" i="8"/>
  <c r="M317" i="8"/>
  <c r="N317" i="8"/>
  <c r="P317" i="8"/>
  <c r="Q317" i="8"/>
  <c r="R317" i="8"/>
  <c r="T317" i="8"/>
  <c r="U317" i="8"/>
  <c r="V317" i="8"/>
  <c r="G317" i="8"/>
  <c r="N301" i="8"/>
  <c r="S310" i="8"/>
  <c r="S309" i="8" s="1"/>
  <c r="O310" i="8"/>
  <c r="O309" i="8" s="1"/>
  <c r="K310" i="8"/>
  <c r="K309" i="8" s="1"/>
  <c r="H309" i="8"/>
  <c r="I309" i="8"/>
  <c r="J309" i="8"/>
  <c r="L309" i="8"/>
  <c r="M309" i="8"/>
  <c r="N309" i="8"/>
  <c r="P309" i="8"/>
  <c r="Q309" i="8"/>
  <c r="R309" i="8"/>
  <c r="T309" i="8"/>
  <c r="U309" i="8"/>
  <c r="V309" i="8"/>
  <c r="G309" i="8"/>
  <c r="N302" i="8"/>
  <c r="R301" i="8"/>
  <c r="O354" i="8" l="1"/>
  <c r="J336" i="8"/>
  <c r="K360" i="8"/>
  <c r="O360" i="8"/>
  <c r="N354" i="8"/>
  <c r="S369" i="8"/>
  <c r="J354" i="8"/>
  <c r="S336" i="8"/>
  <c r="S354" i="8"/>
  <c r="N336" i="8"/>
  <c r="N369" i="8"/>
  <c r="N350" i="8"/>
  <c r="N349" i="8" s="1"/>
  <c r="N348" i="8" s="1"/>
  <c r="J369" i="8"/>
  <c r="O336" i="8"/>
  <c r="K354" i="8"/>
  <c r="K336" i="8"/>
  <c r="K341" i="8"/>
  <c r="K340" i="8" s="1"/>
  <c r="K339" i="8" s="1"/>
  <c r="J341" i="8"/>
  <c r="J340" i="8" s="1"/>
  <c r="J339" i="8" s="1"/>
  <c r="N341" i="8"/>
  <c r="N340" i="8" s="1"/>
  <c r="N339" i="8" s="1"/>
  <c r="O341" i="8"/>
  <c r="O340" i="8" s="1"/>
  <c r="O339" i="8" s="1"/>
  <c r="S341" i="8"/>
  <c r="S340" i="8" s="1"/>
  <c r="S339" i="8" s="1"/>
  <c r="S360" i="8"/>
  <c r="J360" i="8"/>
  <c r="N300" i="8" l="1"/>
  <c r="R300" i="8"/>
  <c r="M299" i="8"/>
  <c r="S306" i="8"/>
  <c r="S305" i="8" s="1"/>
  <c r="O306" i="8"/>
  <c r="O305" i="8" s="1"/>
  <c r="K306" i="8"/>
  <c r="K305" i="8" s="1"/>
  <c r="G306" i="8"/>
  <c r="G305" i="8" s="1"/>
  <c r="S302" i="8" l="1"/>
  <c r="S301" i="8"/>
  <c r="S300" i="8"/>
  <c r="S299" i="8"/>
  <c r="O302" i="8"/>
  <c r="O301" i="8"/>
  <c r="O300" i="8"/>
  <c r="O299" i="8"/>
  <c r="K302" i="8"/>
  <c r="K301" i="8"/>
  <c r="K300" i="8"/>
  <c r="K299" i="8"/>
  <c r="H298" i="8"/>
  <c r="H297" i="8" s="1"/>
  <c r="I298" i="8"/>
  <c r="I297" i="8" s="1"/>
  <c r="J298" i="8"/>
  <c r="J297" i="8" s="1"/>
  <c r="L298" i="8"/>
  <c r="L297" i="8" s="1"/>
  <c r="M298" i="8"/>
  <c r="M297" i="8" s="1"/>
  <c r="N298" i="8"/>
  <c r="N297" i="8" s="1"/>
  <c r="P298" i="8"/>
  <c r="P297" i="8" s="1"/>
  <c r="Q298" i="8"/>
  <c r="Q297" i="8" s="1"/>
  <c r="R298" i="8"/>
  <c r="R297" i="8" s="1"/>
  <c r="T298" i="8"/>
  <c r="T297" i="8" s="1"/>
  <c r="U298" i="8"/>
  <c r="U297" i="8" s="1"/>
  <c r="V298" i="8"/>
  <c r="V297" i="8" s="1"/>
  <c r="G295" i="8"/>
  <c r="S295" i="8"/>
  <c r="N295" i="8"/>
  <c r="R295" i="8"/>
  <c r="O295" i="8" s="1"/>
  <c r="K298" i="8" l="1"/>
  <c r="K297" i="8" s="1"/>
  <c r="O298" i="8"/>
  <c r="O297" i="8" s="1"/>
  <c r="S298" i="8"/>
  <c r="S297" i="8" s="1"/>
  <c r="M295" i="8" l="1"/>
  <c r="K295" i="8" s="1"/>
  <c r="S241" i="8" l="1"/>
  <c r="S242" i="8"/>
  <c r="S243" i="8"/>
  <c r="S244" i="8"/>
  <c r="O241" i="8"/>
  <c r="O242" i="8"/>
  <c r="O243" i="8"/>
  <c r="O244" i="8"/>
  <c r="K241" i="8"/>
  <c r="K242" i="8"/>
  <c r="K243" i="8"/>
  <c r="K244" i="8"/>
  <c r="G244" i="8"/>
  <c r="G243" i="8"/>
  <c r="G242" i="8"/>
  <c r="G241" i="8"/>
  <c r="H235" i="8"/>
  <c r="H234" i="8" s="1"/>
  <c r="H233" i="8" s="1"/>
  <c r="L235" i="8"/>
  <c r="M235" i="8"/>
  <c r="M234" i="8" s="1"/>
  <c r="M233" i="8" s="1"/>
  <c r="N235" i="8"/>
  <c r="P235" i="8"/>
  <c r="Q235" i="8"/>
  <c r="R235" i="8"/>
  <c r="R234" i="8" s="1"/>
  <c r="R233" i="8" s="1"/>
  <c r="T235" i="8"/>
  <c r="T234" i="8" s="1"/>
  <c r="T233" i="8" s="1"/>
  <c r="U235" i="8"/>
  <c r="U234" i="8" s="1"/>
  <c r="U233" i="8" s="1"/>
  <c r="V235" i="8"/>
  <c r="H247" i="8"/>
  <c r="J247" i="8"/>
  <c r="J246" i="8" s="1"/>
  <c r="J245" i="8" s="1"/>
  <c r="L247" i="8"/>
  <c r="M247" i="8"/>
  <c r="N247" i="8"/>
  <c r="N246" i="8" s="1"/>
  <c r="N245" i="8" s="1"/>
  <c r="P247" i="8"/>
  <c r="P246" i="8" s="1"/>
  <c r="P245" i="8" s="1"/>
  <c r="Q247" i="8"/>
  <c r="Q246" i="8" s="1"/>
  <c r="Q245" i="8" s="1"/>
  <c r="R247" i="8"/>
  <c r="R246" i="8" s="1"/>
  <c r="R245" i="8" s="1"/>
  <c r="T247" i="8"/>
  <c r="U247" i="8"/>
  <c r="V247" i="8"/>
  <c r="V246" i="8" s="1"/>
  <c r="V245" i="8" s="1"/>
  <c r="G256" i="8"/>
  <c r="G255" i="8"/>
  <c r="G254" i="8"/>
  <c r="G253" i="8"/>
  <c r="S253" i="8"/>
  <c r="S254" i="8"/>
  <c r="S255" i="8"/>
  <c r="S256" i="8"/>
  <c r="O253" i="8"/>
  <c r="O254" i="8"/>
  <c r="O255" i="8"/>
  <c r="O256" i="8"/>
  <c r="K253" i="8"/>
  <c r="K254" i="8"/>
  <c r="K255" i="8"/>
  <c r="K256" i="8"/>
  <c r="K207" i="8"/>
  <c r="K212" i="8"/>
  <c r="K211" i="8"/>
  <c r="G207" i="8"/>
  <c r="G206" i="8" s="1"/>
  <c r="G205" i="8" s="1"/>
  <c r="G204" i="8" s="1"/>
  <c r="H206" i="8"/>
  <c r="H205" i="8" s="1"/>
  <c r="H204" i="8" s="1"/>
  <c r="I206" i="8"/>
  <c r="I205" i="8" s="1"/>
  <c r="I204" i="8" s="1"/>
  <c r="J206" i="8"/>
  <c r="J205" i="8" s="1"/>
  <c r="J204" i="8" s="1"/>
  <c r="L206" i="8"/>
  <c r="M206" i="8"/>
  <c r="M205" i="8" s="1"/>
  <c r="M204" i="8" s="1"/>
  <c r="P206" i="8"/>
  <c r="P205" i="8" s="1"/>
  <c r="P204" i="8" s="1"/>
  <c r="Q206" i="8"/>
  <c r="Q205" i="8" s="1"/>
  <c r="Q204" i="8" s="1"/>
  <c r="R206" i="8"/>
  <c r="R205" i="8" s="1"/>
  <c r="R204" i="8" s="1"/>
  <c r="T206" i="8"/>
  <c r="T205" i="8" s="1"/>
  <c r="T204" i="8" s="1"/>
  <c r="U206" i="8"/>
  <c r="U205" i="8" s="1"/>
  <c r="U204" i="8" s="1"/>
  <c r="V206" i="8"/>
  <c r="V205" i="8" s="1"/>
  <c r="V204" i="8" s="1"/>
  <c r="S207" i="8"/>
  <c r="S206" i="8" s="1"/>
  <c r="O207" i="8"/>
  <c r="O206" i="8" s="1"/>
  <c r="O205" i="8" s="1"/>
  <c r="O204" i="8" s="1"/>
  <c r="L205" i="8"/>
  <c r="L204" i="8" s="1"/>
  <c r="G203" i="8"/>
  <c r="G202" i="8"/>
  <c r="S202" i="8"/>
  <c r="S203" i="8"/>
  <c r="O202" i="8"/>
  <c r="O203" i="8"/>
  <c r="K202" i="8"/>
  <c r="K203" i="8"/>
  <c r="H200" i="8"/>
  <c r="I200" i="8"/>
  <c r="J200" i="8"/>
  <c r="L200" i="8"/>
  <c r="M200" i="8"/>
  <c r="N200" i="8"/>
  <c r="P200" i="8"/>
  <c r="Q200" i="8"/>
  <c r="R200" i="8"/>
  <c r="T200" i="8"/>
  <c r="U200" i="8"/>
  <c r="V200" i="8"/>
  <c r="G232" i="8"/>
  <c r="G231" i="8"/>
  <c r="S231" i="8"/>
  <c r="S232" i="8"/>
  <c r="K231" i="8"/>
  <c r="K232" i="8"/>
  <c r="O231" i="8"/>
  <c r="O232" i="8"/>
  <c r="H225" i="8"/>
  <c r="I225" i="8"/>
  <c r="J225" i="8"/>
  <c r="L225" i="8"/>
  <c r="M225" i="8"/>
  <c r="N225" i="8"/>
  <c r="P225" i="8"/>
  <c r="Q225" i="8"/>
  <c r="R225" i="8"/>
  <c r="T225" i="8"/>
  <c r="U225" i="8"/>
  <c r="V225" i="8"/>
  <c r="G222" i="8"/>
  <c r="G221" i="8"/>
  <c r="H215" i="8"/>
  <c r="I215" i="8"/>
  <c r="J215" i="8"/>
  <c r="L215" i="8"/>
  <c r="M215" i="8"/>
  <c r="N215" i="8"/>
  <c r="P215" i="8"/>
  <c r="Q215" i="8"/>
  <c r="R215" i="8"/>
  <c r="T215" i="8"/>
  <c r="U215" i="8"/>
  <c r="V215" i="8"/>
  <c r="S221" i="8"/>
  <c r="S222" i="8"/>
  <c r="O221" i="8"/>
  <c r="O222" i="8"/>
  <c r="K221" i="8"/>
  <c r="K222" i="8"/>
  <c r="K290" i="8"/>
  <c r="O290" i="8"/>
  <c r="S290" i="8"/>
  <c r="G290" i="8"/>
  <c r="G273" i="8" s="1"/>
  <c r="H273" i="8"/>
  <c r="H272" i="8" s="1"/>
  <c r="H271" i="8" s="1"/>
  <c r="L273" i="8"/>
  <c r="M273" i="8"/>
  <c r="M272" i="8" s="1"/>
  <c r="M271" i="8" s="1"/>
  <c r="N273" i="8"/>
  <c r="N272" i="8" s="1"/>
  <c r="N271" i="8" s="1"/>
  <c r="P273" i="8"/>
  <c r="P272" i="8" s="1"/>
  <c r="P271" i="8" s="1"/>
  <c r="Q273" i="8"/>
  <c r="Q272" i="8" s="1"/>
  <c r="Q271" i="8" s="1"/>
  <c r="R273" i="8"/>
  <c r="R272" i="8" s="1"/>
  <c r="R271" i="8" s="1"/>
  <c r="T273" i="8"/>
  <c r="T272" i="8" s="1"/>
  <c r="T271" i="8" s="1"/>
  <c r="U273" i="8"/>
  <c r="U272" i="8" s="1"/>
  <c r="U271" i="8" s="1"/>
  <c r="V273" i="8"/>
  <c r="V272" i="8" s="1"/>
  <c r="V271" i="8" s="1"/>
  <c r="S201" i="8"/>
  <c r="O201" i="8"/>
  <c r="K201" i="8"/>
  <c r="S265" i="8"/>
  <c r="S266" i="8"/>
  <c r="S267" i="8"/>
  <c r="S268" i="8"/>
  <c r="S269" i="8"/>
  <c r="S270" i="8"/>
  <c r="K285" i="8"/>
  <c r="K286" i="8"/>
  <c r="K287" i="8"/>
  <c r="K288" i="8"/>
  <c r="K289" i="8"/>
  <c r="O285" i="8"/>
  <c r="O286" i="8"/>
  <c r="O287" i="8"/>
  <c r="O288" i="8"/>
  <c r="O289" i="8"/>
  <c r="S279" i="8"/>
  <c r="S280" i="8"/>
  <c r="S281" i="8"/>
  <c r="S282" i="8"/>
  <c r="S283" i="8"/>
  <c r="S284" i="8"/>
  <c r="S285" i="8"/>
  <c r="S286" i="8"/>
  <c r="S287" i="8"/>
  <c r="S288" i="8"/>
  <c r="S289" i="8"/>
  <c r="I289" i="8"/>
  <c r="J287" i="8"/>
  <c r="I287" i="8"/>
  <c r="I286" i="8"/>
  <c r="I285" i="8"/>
  <c r="I284" i="8"/>
  <c r="J283" i="8"/>
  <c r="J273" i="8" s="1"/>
  <c r="J272" i="8" s="1"/>
  <c r="J271" i="8" s="1"/>
  <c r="I283" i="8"/>
  <c r="I282" i="8"/>
  <c r="I278" i="8"/>
  <c r="O284" i="8"/>
  <c r="K284" i="8"/>
  <c r="O283" i="8"/>
  <c r="K283" i="8"/>
  <c r="O282" i="8"/>
  <c r="K282" i="8"/>
  <c r="O281" i="8"/>
  <c r="K281" i="8"/>
  <c r="O280" i="8"/>
  <c r="K280" i="8"/>
  <c r="O279" i="8"/>
  <c r="K279" i="8"/>
  <c r="S278" i="8"/>
  <c r="O278" i="8"/>
  <c r="K278" i="8"/>
  <c r="S277" i="8"/>
  <c r="O277" i="8"/>
  <c r="K277" i="8"/>
  <c r="S276" i="8"/>
  <c r="O276" i="8"/>
  <c r="K276" i="8"/>
  <c r="S275" i="8"/>
  <c r="O275" i="8"/>
  <c r="K275" i="8"/>
  <c r="S274" i="8"/>
  <c r="O274" i="8"/>
  <c r="K274" i="8"/>
  <c r="L272" i="8"/>
  <c r="L271" i="8" s="1"/>
  <c r="H259" i="8"/>
  <c r="I259" i="8"/>
  <c r="I258" i="8" s="1"/>
  <c r="I257" i="8" s="1"/>
  <c r="J259" i="8"/>
  <c r="J258" i="8" s="1"/>
  <c r="J257" i="8" s="1"/>
  <c r="L259" i="8"/>
  <c r="M259" i="8"/>
  <c r="M258" i="8" s="1"/>
  <c r="M257" i="8" s="1"/>
  <c r="N259" i="8"/>
  <c r="P259" i="8"/>
  <c r="P258" i="8" s="1"/>
  <c r="P257" i="8" s="1"/>
  <c r="Q259" i="8"/>
  <c r="Q258" i="8" s="1"/>
  <c r="Q257" i="8" s="1"/>
  <c r="R259" i="8"/>
  <c r="R258" i="8" s="1"/>
  <c r="R257" i="8" s="1"/>
  <c r="T259" i="8"/>
  <c r="U259" i="8"/>
  <c r="U258" i="8" s="1"/>
  <c r="U257" i="8" s="1"/>
  <c r="V259" i="8"/>
  <c r="V258" i="8" s="1"/>
  <c r="V257" i="8" s="1"/>
  <c r="G259" i="8"/>
  <c r="G258" i="8" s="1"/>
  <c r="G257" i="8" s="1"/>
  <c r="O265" i="8"/>
  <c r="O266" i="8"/>
  <c r="O267" i="8"/>
  <c r="O268" i="8"/>
  <c r="O269" i="8"/>
  <c r="O270" i="8"/>
  <c r="K265" i="8"/>
  <c r="K266" i="8"/>
  <c r="K267" i="8"/>
  <c r="K268" i="8"/>
  <c r="K269" i="8"/>
  <c r="K270" i="8"/>
  <c r="S264" i="8"/>
  <c r="O264" i="8"/>
  <c r="K264" i="8"/>
  <c r="S263" i="8"/>
  <c r="O263" i="8"/>
  <c r="K263" i="8"/>
  <c r="S262" i="8"/>
  <c r="O262" i="8"/>
  <c r="K262" i="8"/>
  <c r="S261" i="8"/>
  <c r="O261" i="8"/>
  <c r="K261" i="8"/>
  <c r="S260" i="8"/>
  <c r="O260" i="8"/>
  <c r="K260" i="8"/>
  <c r="H258" i="8"/>
  <c r="H257" i="8" s="1"/>
  <c r="T258" i="8"/>
  <c r="T257" i="8" s="1"/>
  <c r="N258" i="8"/>
  <c r="N257" i="8" s="1"/>
  <c r="L258" i="8"/>
  <c r="L257" i="8" s="1"/>
  <c r="I252" i="8"/>
  <c r="I251" i="8"/>
  <c r="S252" i="8"/>
  <c r="O252" i="8"/>
  <c r="K252" i="8"/>
  <c r="S251" i="8"/>
  <c r="O251" i="8"/>
  <c r="K251" i="8"/>
  <c r="S250" i="8"/>
  <c r="O250" i="8"/>
  <c r="K250" i="8"/>
  <c r="S249" i="8"/>
  <c r="O249" i="8"/>
  <c r="K249" i="8"/>
  <c r="S248" i="8"/>
  <c r="O248" i="8"/>
  <c r="K248" i="8"/>
  <c r="U246" i="8"/>
  <c r="U245" i="8" s="1"/>
  <c r="T246" i="8"/>
  <c r="T245" i="8" s="1"/>
  <c r="L246" i="8"/>
  <c r="L245" i="8" s="1"/>
  <c r="H246" i="8"/>
  <c r="H245" i="8" s="1"/>
  <c r="M246" i="8"/>
  <c r="M245" i="8" s="1"/>
  <c r="G210" i="8"/>
  <c r="K240" i="8"/>
  <c r="J240" i="8" s="1"/>
  <c r="O240" i="8"/>
  <c r="K220" i="8"/>
  <c r="O220" i="8"/>
  <c r="S220" i="8"/>
  <c r="S240" i="8"/>
  <c r="I238" i="8"/>
  <c r="I235" i="8" s="1"/>
  <c r="I234" i="8" s="1"/>
  <c r="I233" i="8" s="1"/>
  <c r="S239" i="8"/>
  <c r="O239" i="8"/>
  <c r="K239" i="8"/>
  <c r="S238" i="8"/>
  <c r="O238" i="8"/>
  <c r="K238" i="8"/>
  <c r="S237" i="8"/>
  <c r="O237" i="8"/>
  <c r="K237" i="8"/>
  <c r="S236" i="8"/>
  <c r="O236" i="8"/>
  <c r="K236" i="8"/>
  <c r="V234" i="8"/>
  <c r="V233" i="8" s="1"/>
  <c r="Q234" i="8"/>
  <c r="Q233" i="8" s="1"/>
  <c r="P234" i="8"/>
  <c r="P233" i="8" s="1"/>
  <c r="N234" i="8"/>
  <c r="N233" i="8" s="1"/>
  <c r="L234" i="8"/>
  <c r="L233" i="8" s="1"/>
  <c r="K230" i="8"/>
  <c r="O230" i="8"/>
  <c r="S230" i="8"/>
  <c r="O229" i="8"/>
  <c r="K229" i="8"/>
  <c r="S229" i="8"/>
  <c r="G215" i="8" l="1"/>
  <c r="G200" i="8"/>
  <c r="I247" i="8"/>
  <c r="I246" i="8" s="1"/>
  <c r="I245" i="8" s="1"/>
  <c r="I273" i="8"/>
  <c r="I272" i="8" s="1"/>
  <c r="I271" i="8" s="1"/>
  <c r="S247" i="8"/>
  <c r="S246" i="8" s="1"/>
  <c r="S245" i="8" s="1"/>
  <c r="G247" i="8"/>
  <c r="G246" i="8" s="1"/>
  <c r="G245" i="8" s="1"/>
  <c r="S273" i="8"/>
  <c r="S272" i="8" s="1"/>
  <c r="S271" i="8" s="1"/>
  <c r="O235" i="8"/>
  <c r="O234" i="8" s="1"/>
  <c r="O233" i="8" s="1"/>
  <c r="S235" i="8"/>
  <c r="S234" i="8" s="1"/>
  <c r="S233" i="8" s="1"/>
  <c r="K247" i="8"/>
  <c r="K246" i="8" s="1"/>
  <c r="K245" i="8" s="1"/>
  <c r="O247" i="8"/>
  <c r="O246" i="8" s="1"/>
  <c r="O245" i="8" s="1"/>
  <c r="O200" i="8"/>
  <c r="G235" i="8"/>
  <c r="G234" i="8" s="1"/>
  <c r="G233" i="8" s="1"/>
  <c r="O259" i="8"/>
  <c r="O258" i="8" s="1"/>
  <c r="O257" i="8" s="1"/>
  <c r="O273" i="8"/>
  <c r="O272" i="8" s="1"/>
  <c r="O271" i="8" s="1"/>
  <c r="K273" i="8"/>
  <c r="K272" i="8" s="1"/>
  <c r="K271" i="8" s="1"/>
  <c r="J235" i="8"/>
  <c r="J234" i="8" s="1"/>
  <c r="J233" i="8" s="1"/>
  <c r="S259" i="8"/>
  <c r="S258" i="8" s="1"/>
  <c r="S257" i="8" s="1"/>
  <c r="G225" i="8"/>
  <c r="K235" i="8"/>
  <c r="K234" i="8" s="1"/>
  <c r="K233" i="8" s="1"/>
  <c r="K200" i="8"/>
  <c r="S205" i="8"/>
  <c r="S204" i="8" s="1"/>
  <c r="S200" i="8"/>
  <c r="K259" i="8"/>
  <c r="K258" i="8" s="1"/>
  <c r="K257" i="8" s="1"/>
  <c r="G272" i="8"/>
  <c r="G271" i="8" s="1"/>
  <c r="H187" i="8" l="1"/>
  <c r="I187" i="8"/>
  <c r="L187" i="8"/>
  <c r="M187" i="8"/>
  <c r="P187" i="8"/>
  <c r="Q187" i="8"/>
  <c r="R187" i="8"/>
  <c r="T187" i="8"/>
  <c r="U187" i="8"/>
  <c r="V187" i="8"/>
  <c r="G187" i="8"/>
  <c r="N196" i="8"/>
  <c r="N195" i="8" s="1"/>
  <c r="N194" i="8" s="1"/>
  <c r="N193" i="8" s="1"/>
  <c r="N188" i="8"/>
  <c r="N187" i="8" s="1"/>
  <c r="P194" i="8"/>
  <c r="P193" i="8" s="1"/>
  <c r="H195" i="8"/>
  <c r="H194" i="8" s="1"/>
  <c r="H193" i="8" s="1"/>
  <c r="I195" i="8"/>
  <c r="I194" i="8" s="1"/>
  <c r="I193" i="8" s="1"/>
  <c r="L195" i="8"/>
  <c r="L194" i="8" s="1"/>
  <c r="L193" i="8" s="1"/>
  <c r="M195" i="8"/>
  <c r="M194" i="8" s="1"/>
  <c r="M193" i="8" s="1"/>
  <c r="P195" i="8"/>
  <c r="Q195" i="8"/>
  <c r="Q194" i="8" s="1"/>
  <c r="Q193" i="8" s="1"/>
  <c r="R195" i="8"/>
  <c r="R194" i="8" s="1"/>
  <c r="R193" i="8" s="1"/>
  <c r="T195" i="8"/>
  <c r="T194" i="8" s="1"/>
  <c r="T193" i="8" s="1"/>
  <c r="U195" i="8"/>
  <c r="U194" i="8" s="1"/>
  <c r="U193" i="8" s="1"/>
  <c r="V195" i="8"/>
  <c r="V194" i="8" s="1"/>
  <c r="V193" i="8" s="1"/>
  <c r="G195" i="8"/>
  <c r="G194" i="8" s="1"/>
  <c r="G193" i="8" s="1"/>
  <c r="J196" i="8"/>
  <c r="J195" i="8" s="1"/>
  <c r="J194" i="8" s="1"/>
  <c r="J193" i="8" s="1"/>
  <c r="J192" i="8" l="1"/>
  <c r="J188" i="8"/>
  <c r="J187" i="8" s="1"/>
  <c r="N176" i="8" l="1"/>
  <c r="K176" i="8" s="1"/>
  <c r="S176" i="8"/>
  <c r="O176" i="8"/>
  <c r="G176" i="8"/>
  <c r="G175" i="8"/>
  <c r="H174" i="8"/>
  <c r="H173" i="8" s="1"/>
  <c r="H172" i="8" s="1"/>
  <c r="I174" i="8"/>
  <c r="I173" i="8" s="1"/>
  <c r="I172" i="8" s="1"/>
  <c r="J174" i="8"/>
  <c r="J173" i="8" s="1"/>
  <c r="J172" i="8" s="1"/>
  <c r="L174" i="8"/>
  <c r="L173" i="8" s="1"/>
  <c r="L172" i="8" s="1"/>
  <c r="M174" i="8"/>
  <c r="M173" i="8" s="1"/>
  <c r="M172" i="8" s="1"/>
  <c r="P174" i="8"/>
  <c r="P173" i="8" s="1"/>
  <c r="P172" i="8" s="1"/>
  <c r="Q174" i="8"/>
  <c r="Q173" i="8" s="1"/>
  <c r="Q172" i="8" s="1"/>
  <c r="R174" i="8"/>
  <c r="R173" i="8" s="1"/>
  <c r="R172" i="8" s="1"/>
  <c r="T174" i="8"/>
  <c r="T173" i="8" s="1"/>
  <c r="T172" i="8" s="1"/>
  <c r="U174" i="8"/>
  <c r="U173" i="8" s="1"/>
  <c r="U172" i="8" s="1"/>
  <c r="V174" i="8"/>
  <c r="V173" i="8" s="1"/>
  <c r="V172" i="8" s="1"/>
  <c r="S175" i="8"/>
  <c r="O175" i="8"/>
  <c r="K175" i="8"/>
  <c r="H179" i="8"/>
  <c r="I179" i="8"/>
  <c r="J179" i="8"/>
  <c r="L179" i="8"/>
  <c r="M179" i="8"/>
  <c r="N179" i="8"/>
  <c r="P179" i="8"/>
  <c r="Q179" i="8"/>
  <c r="R179" i="8"/>
  <c r="T179" i="8"/>
  <c r="U179" i="8"/>
  <c r="V179" i="8"/>
  <c r="S180" i="8"/>
  <c r="S179" i="8" s="1"/>
  <c r="O180" i="8"/>
  <c r="O179" i="8" s="1"/>
  <c r="K180" i="8"/>
  <c r="K179" i="8" s="1"/>
  <c r="G180" i="8"/>
  <c r="G179" i="8" s="1"/>
  <c r="N174" i="8" l="1"/>
  <c r="N173" i="8" s="1"/>
  <c r="N172" i="8" s="1"/>
  <c r="S174" i="8"/>
  <c r="S173" i="8" s="1"/>
  <c r="S172" i="8" s="1"/>
  <c r="G174" i="8"/>
  <c r="G173" i="8" s="1"/>
  <c r="G172" i="8" s="1"/>
  <c r="O174" i="8"/>
  <c r="O173" i="8" s="1"/>
  <c r="O172" i="8" s="1"/>
  <c r="K174" i="8"/>
  <c r="K173" i="8" s="1"/>
  <c r="K172" i="8" s="1"/>
  <c r="N170" i="8" l="1"/>
  <c r="N143" i="8"/>
  <c r="N137" i="8"/>
  <c r="N133" i="8"/>
  <c r="N128" i="8"/>
  <c r="N121" i="8"/>
  <c r="N122" i="8"/>
  <c r="N119" i="8"/>
  <c r="N118" i="8"/>
  <c r="N117" i="8"/>
  <c r="N90" i="8"/>
  <c r="N84" i="8"/>
  <c r="N64" i="8"/>
  <c r="N63" i="8"/>
  <c r="N61" i="8"/>
  <c r="N60" i="8"/>
  <c r="N43" i="8"/>
  <c r="N31" i="8"/>
  <c r="N38" i="8"/>
  <c r="G170" i="8" l="1"/>
  <c r="G169" i="8" s="1"/>
  <c r="G168" i="8" s="1"/>
  <c r="G167" i="8" s="1"/>
  <c r="G166" i="8"/>
  <c r="G165" i="8" s="1"/>
  <c r="G164" i="8" s="1"/>
  <c r="G163" i="8" s="1"/>
  <c r="S166" i="8"/>
  <c r="S165" i="8" s="1"/>
  <c r="S164" i="8" s="1"/>
  <c r="S163" i="8" s="1"/>
  <c r="O166" i="8"/>
  <c r="O165" i="8" s="1"/>
  <c r="O164" i="8" s="1"/>
  <c r="O163" i="8" s="1"/>
  <c r="K166" i="8"/>
  <c r="K165" i="8" s="1"/>
  <c r="K164" i="8" s="1"/>
  <c r="K163" i="8" s="1"/>
  <c r="V165" i="8"/>
  <c r="V164" i="8" s="1"/>
  <c r="V163" i="8" s="1"/>
  <c r="U165" i="8"/>
  <c r="U164" i="8" s="1"/>
  <c r="U163" i="8" s="1"/>
  <c r="T165" i="8"/>
  <c r="T164" i="8" s="1"/>
  <c r="T163" i="8" s="1"/>
  <c r="R165" i="8"/>
  <c r="R164" i="8" s="1"/>
  <c r="R163" i="8" s="1"/>
  <c r="Q165" i="8"/>
  <c r="Q164" i="8" s="1"/>
  <c r="Q163" i="8" s="1"/>
  <c r="P165" i="8"/>
  <c r="P164" i="8" s="1"/>
  <c r="P163" i="8" s="1"/>
  <c r="N165" i="8"/>
  <c r="N164" i="8" s="1"/>
  <c r="N163" i="8" s="1"/>
  <c r="M165" i="8"/>
  <c r="M164" i="8" s="1"/>
  <c r="M163" i="8" s="1"/>
  <c r="L165" i="8"/>
  <c r="L164" i="8" s="1"/>
  <c r="L163" i="8" s="1"/>
  <c r="J165" i="8"/>
  <c r="J164" i="8" s="1"/>
  <c r="J163" i="8" s="1"/>
  <c r="I165" i="8"/>
  <c r="I164" i="8" s="1"/>
  <c r="I163" i="8" s="1"/>
  <c r="H165" i="8"/>
  <c r="H164" i="8" s="1"/>
  <c r="H163" i="8" s="1"/>
  <c r="S170" i="8"/>
  <c r="S169" i="8" s="1"/>
  <c r="S168" i="8" s="1"/>
  <c r="S167" i="8" s="1"/>
  <c r="O170" i="8"/>
  <c r="K170" i="8"/>
  <c r="K169" i="8" s="1"/>
  <c r="K168" i="8" s="1"/>
  <c r="K167" i="8" s="1"/>
  <c r="V169" i="8"/>
  <c r="V168" i="8" s="1"/>
  <c r="V167" i="8" s="1"/>
  <c r="U169" i="8"/>
  <c r="U168" i="8" s="1"/>
  <c r="U167" i="8" s="1"/>
  <c r="T169" i="8"/>
  <c r="T168" i="8" s="1"/>
  <c r="T167" i="8" s="1"/>
  <c r="R169" i="8"/>
  <c r="R168" i="8" s="1"/>
  <c r="R167" i="8" s="1"/>
  <c r="Q169" i="8"/>
  <c r="Q168" i="8" s="1"/>
  <c r="Q167" i="8" s="1"/>
  <c r="P169" i="8"/>
  <c r="P168" i="8" s="1"/>
  <c r="P167" i="8" s="1"/>
  <c r="O169" i="8"/>
  <c r="O168" i="8" s="1"/>
  <c r="O167" i="8" s="1"/>
  <c r="N169" i="8"/>
  <c r="N168" i="8" s="1"/>
  <c r="N167" i="8" s="1"/>
  <c r="M169" i="8"/>
  <c r="M168" i="8" s="1"/>
  <c r="M167" i="8" s="1"/>
  <c r="L169" i="8"/>
  <c r="L168" i="8" s="1"/>
  <c r="L167" i="8" s="1"/>
  <c r="J169" i="8"/>
  <c r="J168" i="8" s="1"/>
  <c r="J167" i="8" s="1"/>
  <c r="I169" i="8"/>
  <c r="I168" i="8" s="1"/>
  <c r="I167" i="8" s="1"/>
  <c r="H169" i="8"/>
  <c r="H168" i="8" s="1"/>
  <c r="H167" i="8" s="1"/>
  <c r="V156" i="8"/>
  <c r="S156" i="8" s="1"/>
  <c r="V155" i="8"/>
  <c r="S155" i="8" s="1"/>
  <c r="G156" i="8"/>
  <c r="G155" i="8"/>
  <c r="O156" i="8"/>
  <c r="K156" i="8"/>
  <c r="O155" i="8"/>
  <c r="K155" i="8"/>
  <c r="U154" i="8"/>
  <c r="U153" i="8" s="1"/>
  <c r="U152" i="8" s="1"/>
  <c r="T154" i="8"/>
  <c r="T153" i="8" s="1"/>
  <c r="T152" i="8" s="1"/>
  <c r="R154" i="8"/>
  <c r="R153" i="8" s="1"/>
  <c r="R152" i="8" s="1"/>
  <c r="Q154" i="8"/>
  <c r="Q153" i="8" s="1"/>
  <c r="Q152" i="8" s="1"/>
  <c r="P154" i="8"/>
  <c r="P153" i="8" s="1"/>
  <c r="P152" i="8" s="1"/>
  <c r="N154" i="8"/>
  <c r="N153" i="8" s="1"/>
  <c r="N152" i="8" s="1"/>
  <c r="M154" i="8"/>
  <c r="M153" i="8" s="1"/>
  <c r="M152" i="8" s="1"/>
  <c r="L154" i="8"/>
  <c r="L153" i="8" s="1"/>
  <c r="L152" i="8" s="1"/>
  <c r="J154" i="8"/>
  <c r="J153" i="8" s="1"/>
  <c r="J152" i="8" s="1"/>
  <c r="I154" i="8"/>
  <c r="I153" i="8" s="1"/>
  <c r="I152" i="8" s="1"/>
  <c r="H154" i="8"/>
  <c r="H153" i="8" s="1"/>
  <c r="H152" i="8" s="1"/>
  <c r="G151" i="8"/>
  <c r="G150" i="8" s="1"/>
  <c r="G149" i="8" s="1"/>
  <c r="G148" i="8" s="1"/>
  <c r="G147" i="8"/>
  <c r="G146" i="8" s="1"/>
  <c r="G145" i="8" s="1"/>
  <c r="G144" i="8" s="1"/>
  <c r="V150" i="8"/>
  <c r="V149" i="8" s="1"/>
  <c r="V148" i="8" s="1"/>
  <c r="S151" i="8"/>
  <c r="S150" i="8" s="1"/>
  <c r="S149" i="8" s="1"/>
  <c r="S148" i="8" s="1"/>
  <c r="O151" i="8"/>
  <c r="O150" i="8" s="1"/>
  <c r="O149" i="8" s="1"/>
  <c r="O148" i="8" s="1"/>
  <c r="K151" i="8"/>
  <c r="K150" i="8" s="1"/>
  <c r="K149" i="8" s="1"/>
  <c r="K148" i="8" s="1"/>
  <c r="U150" i="8"/>
  <c r="U149" i="8" s="1"/>
  <c r="U148" i="8" s="1"/>
  <c r="T150" i="8"/>
  <c r="T149" i="8" s="1"/>
  <c r="T148" i="8" s="1"/>
  <c r="R150" i="8"/>
  <c r="R149" i="8" s="1"/>
  <c r="R148" i="8" s="1"/>
  <c r="Q150" i="8"/>
  <c r="Q149" i="8" s="1"/>
  <c r="Q148" i="8" s="1"/>
  <c r="P150" i="8"/>
  <c r="P149" i="8" s="1"/>
  <c r="P148" i="8" s="1"/>
  <c r="N150" i="8"/>
  <c r="N149" i="8" s="1"/>
  <c r="N148" i="8" s="1"/>
  <c r="M150" i="8"/>
  <c r="M149" i="8" s="1"/>
  <c r="M148" i="8" s="1"/>
  <c r="L150" i="8"/>
  <c r="L149" i="8" s="1"/>
  <c r="L148" i="8" s="1"/>
  <c r="J150" i="8"/>
  <c r="J149" i="8" s="1"/>
  <c r="J148" i="8" s="1"/>
  <c r="I150" i="8"/>
  <c r="I149" i="8" s="1"/>
  <c r="I148" i="8" s="1"/>
  <c r="H150" i="8"/>
  <c r="H149" i="8" s="1"/>
  <c r="H148" i="8" s="1"/>
  <c r="S147" i="8"/>
  <c r="S146" i="8" s="1"/>
  <c r="S145" i="8" s="1"/>
  <c r="S144" i="8" s="1"/>
  <c r="O147" i="8"/>
  <c r="K147" i="8"/>
  <c r="K146" i="8" s="1"/>
  <c r="K145" i="8" s="1"/>
  <c r="K144" i="8" s="1"/>
  <c r="V146" i="8"/>
  <c r="V145" i="8" s="1"/>
  <c r="V144" i="8" s="1"/>
  <c r="U146" i="8"/>
  <c r="U145" i="8" s="1"/>
  <c r="U144" i="8" s="1"/>
  <c r="T146" i="8"/>
  <c r="T145" i="8" s="1"/>
  <c r="T144" i="8" s="1"/>
  <c r="R146" i="8"/>
  <c r="R145" i="8" s="1"/>
  <c r="R144" i="8" s="1"/>
  <c r="Q146" i="8"/>
  <c r="Q145" i="8" s="1"/>
  <c r="Q144" i="8" s="1"/>
  <c r="P146" i="8"/>
  <c r="P145" i="8" s="1"/>
  <c r="P144" i="8" s="1"/>
  <c r="O146" i="8"/>
  <c r="O145" i="8" s="1"/>
  <c r="O144" i="8" s="1"/>
  <c r="N146" i="8"/>
  <c r="N145" i="8" s="1"/>
  <c r="N144" i="8" s="1"/>
  <c r="M146" i="8"/>
  <c r="M145" i="8" s="1"/>
  <c r="M144" i="8" s="1"/>
  <c r="L146" i="8"/>
  <c r="L145" i="8" s="1"/>
  <c r="L144" i="8" s="1"/>
  <c r="J146" i="8"/>
  <c r="J145" i="8" s="1"/>
  <c r="J144" i="8" s="1"/>
  <c r="I146" i="8"/>
  <c r="I145" i="8" s="1"/>
  <c r="I144" i="8" s="1"/>
  <c r="H146" i="8"/>
  <c r="H145" i="8" s="1"/>
  <c r="H144" i="8" s="1"/>
  <c r="S161" i="8"/>
  <c r="O161" i="8"/>
  <c r="G161" i="8"/>
  <c r="K161" i="8"/>
  <c r="V133" i="8"/>
  <c r="V132" i="8" s="1"/>
  <c r="V131" i="8" s="1"/>
  <c r="V130" i="8" s="1"/>
  <c r="G133" i="8"/>
  <c r="G132" i="8" s="1"/>
  <c r="G131" i="8" s="1"/>
  <c r="G130" i="8" s="1"/>
  <c r="S137" i="8"/>
  <c r="S136" i="8" s="1"/>
  <c r="S135" i="8" s="1"/>
  <c r="S134" i="8" s="1"/>
  <c r="O137" i="8"/>
  <c r="O136" i="8" s="1"/>
  <c r="O135" i="8" s="1"/>
  <c r="O134" i="8" s="1"/>
  <c r="K137" i="8"/>
  <c r="K136" i="8" s="1"/>
  <c r="K135" i="8" s="1"/>
  <c r="K134" i="8" s="1"/>
  <c r="V136" i="8"/>
  <c r="V135" i="8" s="1"/>
  <c r="V134" i="8" s="1"/>
  <c r="U136" i="8"/>
  <c r="U135" i="8" s="1"/>
  <c r="U134" i="8" s="1"/>
  <c r="T136" i="8"/>
  <c r="T135" i="8" s="1"/>
  <c r="T134" i="8" s="1"/>
  <c r="R136" i="8"/>
  <c r="R135" i="8" s="1"/>
  <c r="R134" i="8" s="1"/>
  <c r="Q136" i="8"/>
  <c r="Q135" i="8" s="1"/>
  <c r="Q134" i="8" s="1"/>
  <c r="P136" i="8"/>
  <c r="P135" i="8" s="1"/>
  <c r="P134" i="8" s="1"/>
  <c r="N136" i="8"/>
  <c r="N135" i="8" s="1"/>
  <c r="N134" i="8" s="1"/>
  <c r="M136" i="8"/>
  <c r="M135" i="8" s="1"/>
  <c r="M134" i="8" s="1"/>
  <c r="L136" i="8"/>
  <c r="L135" i="8" s="1"/>
  <c r="L134" i="8" s="1"/>
  <c r="J136" i="8"/>
  <c r="J135" i="8" s="1"/>
  <c r="J134" i="8" s="1"/>
  <c r="I136" i="8"/>
  <c r="I135" i="8" s="1"/>
  <c r="I134" i="8" s="1"/>
  <c r="H136" i="8"/>
  <c r="H135" i="8" s="1"/>
  <c r="H134" i="8" s="1"/>
  <c r="G136" i="8"/>
  <c r="G135" i="8" s="1"/>
  <c r="G134" i="8" s="1"/>
  <c r="O133" i="8"/>
  <c r="O132" i="8" s="1"/>
  <c r="O131" i="8" s="1"/>
  <c r="O130" i="8" s="1"/>
  <c r="K133" i="8"/>
  <c r="K132" i="8" s="1"/>
  <c r="K131" i="8" s="1"/>
  <c r="K130" i="8" s="1"/>
  <c r="U132" i="8"/>
  <c r="U131" i="8" s="1"/>
  <c r="U130" i="8" s="1"/>
  <c r="T132" i="8"/>
  <c r="T131" i="8" s="1"/>
  <c r="T130" i="8" s="1"/>
  <c r="R132" i="8"/>
  <c r="R131" i="8" s="1"/>
  <c r="R130" i="8" s="1"/>
  <c r="Q132" i="8"/>
  <c r="Q131" i="8" s="1"/>
  <c r="Q130" i="8" s="1"/>
  <c r="P132" i="8"/>
  <c r="P131" i="8" s="1"/>
  <c r="P130" i="8" s="1"/>
  <c r="N132" i="8"/>
  <c r="N131" i="8" s="1"/>
  <c r="N130" i="8" s="1"/>
  <c r="M132" i="8"/>
  <c r="M131" i="8" s="1"/>
  <c r="M130" i="8" s="1"/>
  <c r="L132" i="8"/>
  <c r="L131" i="8" s="1"/>
  <c r="L130" i="8" s="1"/>
  <c r="J132" i="8"/>
  <c r="J131" i="8" s="1"/>
  <c r="J130" i="8" s="1"/>
  <c r="I132" i="8"/>
  <c r="I131" i="8" s="1"/>
  <c r="I130" i="8" s="1"/>
  <c r="H132" i="8"/>
  <c r="H131" i="8" s="1"/>
  <c r="H130" i="8" s="1"/>
  <c r="H142" i="8"/>
  <c r="I142" i="8"/>
  <c r="J142" i="8"/>
  <c r="L142" i="8"/>
  <c r="M142" i="8"/>
  <c r="N142" i="8"/>
  <c r="P142" i="8"/>
  <c r="Q142" i="8"/>
  <c r="R142" i="8"/>
  <c r="T142" i="8"/>
  <c r="U142" i="8"/>
  <c r="G142" i="8"/>
  <c r="V143" i="8"/>
  <c r="V142" i="8" s="1"/>
  <c r="H139" i="8"/>
  <c r="I139" i="8"/>
  <c r="J139" i="8"/>
  <c r="K139" i="8"/>
  <c r="L139" i="8"/>
  <c r="M139" i="8"/>
  <c r="N139" i="8"/>
  <c r="O139" i="8"/>
  <c r="P139" i="8"/>
  <c r="Q139" i="8"/>
  <c r="R139" i="8"/>
  <c r="T139" i="8"/>
  <c r="U139" i="8"/>
  <c r="V139" i="8"/>
  <c r="S128" i="8"/>
  <c r="O128" i="8"/>
  <c r="K128" i="8"/>
  <c r="G128" i="8"/>
  <c r="G50" i="8"/>
  <c r="G49" i="8"/>
  <c r="H48" i="8"/>
  <c r="I48" i="8"/>
  <c r="J48" i="8"/>
  <c r="L48" i="8"/>
  <c r="M48" i="8"/>
  <c r="N48" i="8"/>
  <c r="P48" i="8"/>
  <c r="Q48" i="8"/>
  <c r="R48" i="8"/>
  <c r="T48" i="8"/>
  <c r="U48" i="8"/>
  <c r="V48" i="8"/>
  <c r="S50" i="8"/>
  <c r="O50" i="8"/>
  <c r="K50" i="8"/>
  <c r="S49" i="8"/>
  <c r="O49" i="8"/>
  <c r="K49" i="8"/>
  <c r="G45" i="8"/>
  <c r="G44" i="8"/>
  <c r="G43" i="8"/>
  <c r="G42" i="8"/>
  <c r="S45" i="8"/>
  <c r="O45" i="8"/>
  <c r="K45" i="8"/>
  <c r="S44" i="8"/>
  <c r="O44" i="8"/>
  <c r="K44" i="8"/>
  <c r="S43" i="8"/>
  <c r="O43" i="8"/>
  <c r="K43" i="8"/>
  <c r="V41" i="8"/>
  <c r="V40" i="8" s="1"/>
  <c r="V39" i="8" s="1"/>
  <c r="S42" i="8"/>
  <c r="O42" i="8"/>
  <c r="K42" i="8"/>
  <c r="U41" i="8"/>
  <c r="U40" i="8" s="1"/>
  <c r="U39" i="8" s="1"/>
  <c r="T41" i="8"/>
  <c r="T40" i="8" s="1"/>
  <c r="T39" i="8" s="1"/>
  <c r="R41" i="8"/>
  <c r="R40" i="8" s="1"/>
  <c r="R39" i="8" s="1"/>
  <c r="Q41" i="8"/>
  <c r="P41" i="8"/>
  <c r="P40" i="8" s="1"/>
  <c r="P39" i="8" s="1"/>
  <c r="N41" i="8"/>
  <c r="N40" i="8" s="1"/>
  <c r="N39" i="8" s="1"/>
  <c r="M41" i="8"/>
  <c r="M40" i="8" s="1"/>
  <c r="M39" i="8" s="1"/>
  <c r="L41" i="8"/>
  <c r="L40" i="8" s="1"/>
  <c r="L39" i="8" s="1"/>
  <c r="J41" i="8"/>
  <c r="J40" i="8" s="1"/>
  <c r="J39" i="8" s="1"/>
  <c r="I41" i="8"/>
  <c r="I40" i="8" s="1"/>
  <c r="I39" i="8" s="1"/>
  <c r="H41" i="8"/>
  <c r="H40" i="8" s="1"/>
  <c r="H39" i="8" s="1"/>
  <c r="Q40" i="8"/>
  <c r="Q39" i="8" s="1"/>
  <c r="S162" i="8" l="1"/>
  <c r="V154" i="8"/>
  <c r="V153" i="8" s="1"/>
  <c r="V152" i="8" s="1"/>
  <c r="T162" i="8"/>
  <c r="L162" i="8"/>
  <c r="P162" i="8"/>
  <c r="H162" i="8"/>
  <c r="Q162" i="8"/>
  <c r="I162" i="8"/>
  <c r="M162" i="8"/>
  <c r="U162" i="8"/>
  <c r="K162" i="8"/>
  <c r="V162" i="8"/>
  <c r="R162" i="8"/>
  <c r="O162" i="8"/>
  <c r="N162" i="8"/>
  <c r="J162" i="8"/>
  <c r="G162" i="8"/>
  <c r="K154" i="8"/>
  <c r="K153" i="8" s="1"/>
  <c r="K152" i="8" s="1"/>
  <c r="G154" i="8"/>
  <c r="G153" i="8" s="1"/>
  <c r="G152" i="8" s="1"/>
  <c r="O154" i="8"/>
  <c r="O153" i="8" s="1"/>
  <c r="O152" i="8" s="1"/>
  <c r="S154" i="8"/>
  <c r="S153" i="8" s="1"/>
  <c r="S152" i="8" s="1"/>
  <c r="S133" i="8"/>
  <c r="S132" i="8" s="1"/>
  <c r="S131" i="8" s="1"/>
  <c r="S130" i="8" s="1"/>
  <c r="G48" i="8"/>
  <c r="G47" i="8" s="1"/>
  <c r="G46" i="8" s="1"/>
  <c r="K48" i="8"/>
  <c r="S41" i="8"/>
  <c r="S40" i="8" s="1"/>
  <c r="S39" i="8" s="1"/>
  <c r="S48" i="8"/>
  <c r="O48" i="8"/>
  <c r="O41" i="8"/>
  <c r="O40" i="8" s="1"/>
  <c r="O39" i="8" s="1"/>
  <c r="K41" i="8"/>
  <c r="K40" i="8" s="1"/>
  <c r="K39" i="8" s="1"/>
  <c r="G41" i="8"/>
  <c r="G40" i="8" s="1"/>
  <c r="G39" i="8" s="1"/>
  <c r="H53" i="8"/>
  <c r="I53" i="8"/>
  <c r="J53" i="8"/>
  <c r="L53" i="8"/>
  <c r="M53" i="8"/>
  <c r="N53" i="8"/>
  <c r="P53" i="8"/>
  <c r="Q53" i="8"/>
  <c r="R53" i="8"/>
  <c r="T53" i="8"/>
  <c r="U53" i="8"/>
  <c r="V54" i="8"/>
  <c r="V53" i="8" s="1"/>
  <c r="S56" i="8"/>
  <c r="S55" i="8"/>
  <c r="O56" i="8"/>
  <c r="O55" i="8"/>
  <c r="O54" i="8"/>
  <c r="K56" i="8"/>
  <c r="K55" i="8"/>
  <c r="K54" i="8"/>
  <c r="G56" i="8"/>
  <c r="G55" i="8"/>
  <c r="G54" i="8"/>
  <c r="G38" i="8"/>
  <c r="G37" i="8" s="1"/>
  <c r="H107" i="8"/>
  <c r="I107" i="8"/>
  <c r="J107" i="8"/>
  <c r="L107" i="8"/>
  <c r="M107" i="8"/>
  <c r="N107" i="8"/>
  <c r="P107" i="8"/>
  <c r="Q107" i="8"/>
  <c r="R107" i="8"/>
  <c r="T107" i="8"/>
  <c r="U107" i="8"/>
  <c r="V107" i="8"/>
  <c r="S113" i="8"/>
  <c r="S112" i="8"/>
  <c r="S111" i="8"/>
  <c r="S110" i="8"/>
  <c r="S109" i="8"/>
  <c r="S108" i="8"/>
  <c r="O113" i="8"/>
  <c r="O112" i="8"/>
  <c r="O111" i="8"/>
  <c r="O110" i="8"/>
  <c r="O109" i="8"/>
  <c r="O108" i="8"/>
  <c r="K113" i="8"/>
  <c r="K112" i="8"/>
  <c r="K111" i="8"/>
  <c r="K110" i="8"/>
  <c r="K109" i="8"/>
  <c r="K108" i="8"/>
  <c r="G113" i="8"/>
  <c r="G112" i="8"/>
  <c r="G111" i="8"/>
  <c r="G110" i="8"/>
  <c r="G109" i="8"/>
  <c r="G108" i="8"/>
  <c r="G104" i="8"/>
  <c r="G103" i="8"/>
  <c r="G102" i="8"/>
  <c r="G101" i="8"/>
  <c r="G98" i="8"/>
  <c r="H87" i="8"/>
  <c r="I87" i="8"/>
  <c r="J87" i="8"/>
  <c r="L87" i="8"/>
  <c r="M87" i="8"/>
  <c r="N87" i="8"/>
  <c r="P87" i="8"/>
  <c r="Q87" i="8"/>
  <c r="R87" i="8"/>
  <c r="T87" i="8"/>
  <c r="U87" i="8"/>
  <c r="V90" i="8"/>
  <c r="S90" i="8" s="1"/>
  <c r="V89" i="8"/>
  <c r="S94" i="8"/>
  <c r="S93" i="8"/>
  <c r="S92" i="8"/>
  <c r="S91" i="8"/>
  <c r="S88" i="8"/>
  <c r="O94" i="8"/>
  <c r="O93" i="8"/>
  <c r="O92" i="8"/>
  <c r="O91" i="8"/>
  <c r="O90" i="8"/>
  <c r="O89" i="8"/>
  <c r="O88" i="8"/>
  <c r="K94" i="8"/>
  <c r="K93" i="8"/>
  <c r="K92" i="8"/>
  <c r="K91" i="8"/>
  <c r="K90" i="8"/>
  <c r="K89" i="8"/>
  <c r="K88" i="8"/>
  <c r="G94" i="8"/>
  <c r="G93" i="8"/>
  <c r="G92" i="8"/>
  <c r="G91" i="8"/>
  <c r="G90" i="8"/>
  <c r="G89" i="8"/>
  <c r="G88" i="8"/>
  <c r="H67" i="8"/>
  <c r="I67" i="8"/>
  <c r="J67" i="8"/>
  <c r="L67" i="8"/>
  <c r="M67" i="8"/>
  <c r="N67" i="8"/>
  <c r="P67" i="8"/>
  <c r="Q67" i="8"/>
  <c r="R67" i="8"/>
  <c r="T67" i="8"/>
  <c r="U67" i="8"/>
  <c r="V68" i="8"/>
  <c r="S68" i="8" s="1"/>
  <c r="S71" i="8"/>
  <c r="S70" i="8"/>
  <c r="S69" i="8"/>
  <c r="O71" i="8"/>
  <c r="O70" i="8"/>
  <c r="O69" i="8"/>
  <c r="O68" i="8"/>
  <c r="K71" i="8"/>
  <c r="K70" i="8"/>
  <c r="K69" i="8"/>
  <c r="K68" i="8"/>
  <c r="G71" i="8"/>
  <c r="G70" i="8"/>
  <c r="G69" i="8"/>
  <c r="G68" i="8"/>
  <c r="V122" i="8"/>
  <c r="V121" i="8"/>
  <c r="S121" i="8" s="1"/>
  <c r="V120" i="8"/>
  <c r="S120" i="8" s="1"/>
  <c r="V119" i="8"/>
  <c r="S119" i="8" s="1"/>
  <c r="V118" i="8"/>
  <c r="S118" i="8" s="1"/>
  <c r="V117" i="8"/>
  <c r="S117" i="8" s="1"/>
  <c r="S123" i="8"/>
  <c r="O123" i="8"/>
  <c r="O122" i="8"/>
  <c r="O121" i="8"/>
  <c r="O120" i="8"/>
  <c r="O119" i="8"/>
  <c r="O118" i="8"/>
  <c r="O117" i="8"/>
  <c r="K123" i="8"/>
  <c r="K122" i="8"/>
  <c r="K121" i="8"/>
  <c r="K120" i="8"/>
  <c r="K119" i="8"/>
  <c r="K118" i="8"/>
  <c r="K117" i="8"/>
  <c r="G118" i="8"/>
  <c r="G119" i="8"/>
  <c r="G120" i="8"/>
  <c r="G121" i="8"/>
  <c r="G122" i="8"/>
  <c r="G123" i="8"/>
  <c r="G117" i="8"/>
  <c r="H116" i="8"/>
  <c r="I116" i="8"/>
  <c r="J116" i="8"/>
  <c r="L116" i="8"/>
  <c r="M116" i="8"/>
  <c r="N116" i="8"/>
  <c r="P116" i="8"/>
  <c r="Q116" i="8"/>
  <c r="R116" i="8"/>
  <c r="T116" i="8"/>
  <c r="U116" i="8"/>
  <c r="V60" i="8"/>
  <c r="S60" i="8" s="1"/>
  <c r="S64" i="8"/>
  <c r="S63" i="8"/>
  <c r="S62" i="8"/>
  <c r="S61" i="8"/>
  <c r="O64" i="8"/>
  <c r="O63" i="8"/>
  <c r="O62" i="8"/>
  <c r="O61" i="8"/>
  <c r="O60" i="8"/>
  <c r="K64" i="8"/>
  <c r="K63" i="8"/>
  <c r="K62" i="8"/>
  <c r="K61" i="8"/>
  <c r="K60" i="8"/>
  <c r="G61" i="8"/>
  <c r="G62" i="8"/>
  <c r="G63" i="8"/>
  <c r="G64" i="8"/>
  <c r="G60" i="8"/>
  <c r="S38" i="8"/>
  <c r="S37" i="8" s="1"/>
  <c r="O38" i="8"/>
  <c r="O37" i="8" s="1"/>
  <c r="K38" i="8"/>
  <c r="K37" i="8" s="1"/>
  <c r="H37" i="8"/>
  <c r="I37" i="8"/>
  <c r="J37" i="8"/>
  <c r="L37" i="8"/>
  <c r="M37" i="8"/>
  <c r="N37" i="8"/>
  <c r="P37" i="8"/>
  <c r="Q37" i="8"/>
  <c r="R37" i="8"/>
  <c r="T37" i="8"/>
  <c r="U37" i="8"/>
  <c r="V37" i="8"/>
  <c r="G35" i="8"/>
  <c r="G34" i="8" s="1"/>
  <c r="H34" i="8"/>
  <c r="I34" i="8"/>
  <c r="J34" i="8"/>
  <c r="L34" i="8"/>
  <c r="M34" i="8"/>
  <c r="N34" i="8"/>
  <c r="P34" i="8"/>
  <c r="Q34" i="8"/>
  <c r="R34" i="8"/>
  <c r="T34" i="8"/>
  <c r="U34" i="8"/>
  <c r="V34" i="8"/>
  <c r="S35" i="8"/>
  <c r="S34" i="8" s="1"/>
  <c r="O35" i="8"/>
  <c r="O34" i="8" s="1"/>
  <c r="K35" i="8"/>
  <c r="K34" i="8" s="1"/>
  <c r="S104" i="8"/>
  <c r="S103" i="8"/>
  <c r="S102" i="8"/>
  <c r="S101" i="8"/>
  <c r="O104" i="8"/>
  <c r="O103" i="8"/>
  <c r="O102" i="8"/>
  <c r="O101" i="8"/>
  <c r="K104" i="8"/>
  <c r="K103" i="8"/>
  <c r="K102" i="8"/>
  <c r="K101" i="8"/>
  <c r="H100" i="8"/>
  <c r="I100" i="8"/>
  <c r="J100" i="8"/>
  <c r="L100" i="8"/>
  <c r="M100" i="8"/>
  <c r="N100" i="8"/>
  <c r="P100" i="8"/>
  <c r="Q100" i="8"/>
  <c r="R100" i="8"/>
  <c r="T100" i="8"/>
  <c r="U100" i="8"/>
  <c r="V100" i="8"/>
  <c r="G97" i="8"/>
  <c r="H96" i="8"/>
  <c r="I96" i="8"/>
  <c r="J96" i="8"/>
  <c r="L96" i="8"/>
  <c r="M96" i="8"/>
  <c r="N96" i="8"/>
  <c r="P96" i="8"/>
  <c r="Q96" i="8"/>
  <c r="R96" i="8"/>
  <c r="S96" i="8"/>
  <c r="T96" i="8"/>
  <c r="U96" i="8"/>
  <c r="V96" i="8"/>
  <c r="O98" i="8"/>
  <c r="K98" i="8"/>
  <c r="O97" i="8"/>
  <c r="K97" i="8"/>
  <c r="S84" i="8"/>
  <c r="S83" i="8" s="1"/>
  <c r="O84" i="8"/>
  <c r="O83" i="8" s="1"/>
  <c r="K84" i="8"/>
  <c r="K83" i="8" s="1"/>
  <c r="G84" i="8"/>
  <c r="G83" i="8" s="1"/>
  <c r="H83" i="8"/>
  <c r="I83" i="8"/>
  <c r="J83" i="8"/>
  <c r="L83" i="8"/>
  <c r="M83" i="8"/>
  <c r="N83" i="8"/>
  <c r="P83" i="8"/>
  <c r="Q83" i="8"/>
  <c r="R83" i="8"/>
  <c r="T83" i="8"/>
  <c r="U83" i="8"/>
  <c r="V83" i="8"/>
  <c r="H73" i="8"/>
  <c r="I73" i="8"/>
  <c r="J73" i="8"/>
  <c r="L73" i="8"/>
  <c r="M73" i="8"/>
  <c r="N73" i="8"/>
  <c r="P73" i="8"/>
  <c r="Q73" i="8"/>
  <c r="R73" i="8"/>
  <c r="T73" i="8"/>
  <c r="U73" i="8"/>
  <c r="V73" i="8"/>
  <c r="S81" i="8"/>
  <c r="S80" i="8"/>
  <c r="S79" i="8"/>
  <c r="S78" i="8"/>
  <c r="S77" i="8"/>
  <c r="S76" i="8"/>
  <c r="S75" i="8"/>
  <c r="S74" i="8"/>
  <c r="O81" i="8"/>
  <c r="O80" i="8"/>
  <c r="O79" i="8"/>
  <c r="O78" i="8"/>
  <c r="O77" i="8"/>
  <c r="O76" i="8"/>
  <c r="O75" i="8"/>
  <c r="O74" i="8"/>
  <c r="K81" i="8"/>
  <c r="K80" i="8"/>
  <c r="K79" i="8"/>
  <c r="K78" i="8"/>
  <c r="K77" i="8"/>
  <c r="K76" i="8"/>
  <c r="K75" i="8"/>
  <c r="K74" i="8"/>
  <c r="G81" i="8"/>
  <c r="G80" i="8"/>
  <c r="G79" i="8"/>
  <c r="G78" i="8"/>
  <c r="G77" i="8"/>
  <c r="G76" i="8"/>
  <c r="G75" i="8"/>
  <c r="G74" i="8"/>
  <c r="G31" i="8"/>
  <c r="G26" i="8"/>
  <c r="G25" i="8" s="1"/>
  <c r="G24" i="8" s="1"/>
  <c r="G23" i="8" s="1"/>
  <c r="G22" i="8" s="1"/>
  <c r="S26" i="8"/>
  <c r="S25" i="8" s="1"/>
  <c r="S24" i="8" s="1"/>
  <c r="S23" i="8" s="1"/>
  <c r="O26" i="8"/>
  <c r="O25" i="8" s="1"/>
  <c r="O24" i="8" s="1"/>
  <c r="O23" i="8" s="1"/>
  <c r="O22" i="8" s="1"/>
  <c r="K26" i="8"/>
  <c r="K25" i="8" s="1"/>
  <c r="K24" i="8" s="1"/>
  <c r="K23" i="8" s="1"/>
  <c r="K22" i="8" s="1"/>
  <c r="V25" i="8"/>
  <c r="V24" i="8" s="1"/>
  <c r="V23" i="8" s="1"/>
  <c r="V22" i="8" s="1"/>
  <c r="U25" i="8"/>
  <c r="U24" i="8" s="1"/>
  <c r="U23" i="8" s="1"/>
  <c r="U22" i="8" s="1"/>
  <c r="T25" i="8"/>
  <c r="T24" i="8" s="1"/>
  <c r="T23" i="8" s="1"/>
  <c r="T22" i="8" s="1"/>
  <c r="R25" i="8"/>
  <c r="R24" i="8" s="1"/>
  <c r="R23" i="8" s="1"/>
  <c r="R22" i="8" s="1"/>
  <c r="Q25" i="8"/>
  <c r="Q24" i="8" s="1"/>
  <c r="Q23" i="8" s="1"/>
  <c r="Q22" i="8" s="1"/>
  <c r="P25" i="8"/>
  <c r="P24" i="8" s="1"/>
  <c r="P23" i="8" s="1"/>
  <c r="P22" i="8" s="1"/>
  <c r="N25" i="8"/>
  <c r="N24" i="8" s="1"/>
  <c r="N23" i="8" s="1"/>
  <c r="N22" i="8" s="1"/>
  <c r="M25" i="8"/>
  <c r="M24" i="8" s="1"/>
  <c r="M23" i="8" s="1"/>
  <c r="M22" i="8" s="1"/>
  <c r="L25" i="8"/>
  <c r="L24" i="8" s="1"/>
  <c r="L23" i="8" s="1"/>
  <c r="L22" i="8" s="1"/>
  <c r="J25" i="8"/>
  <c r="J24" i="8" s="1"/>
  <c r="J23" i="8" s="1"/>
  <c r="J22" i="8" s="1"/>
  <c r="I25" i="8"/>
  <c r="I24" i="8" s="1"/>
  <c r="I23" i="8" s="1"/>
  <c r="I22" i="8" s="1"/>
  <c r="H25" i="8"/>
  <c r="H24" i="8" s="1"/>
  <c r="H23" i="8" s="1"/>
  <c r="H22" i="8" s="1"/>
  <c r="K21" i="8"/>
  <c r="K20" i="8" s="1"/>
  <c r="K19" i="8" s="1"/>
  <c r="K18" i="8" s="1"/>
  <c r="G21" i="8"/>
  <c r="G20" i="8" s="1"/>
  <c r="G19" i="8" s="1"/>
  <c r="G18" i="8" s="1"/>
  <c r="S21" i="8"/>
  <c r="S20" i="8" s="1"/>
  <c r="S19" i="8" s="1"/>
  <c r="S18" i="8" s="1"/>
  <c r="O21" i="8"/>
  <c r="O20" i="8" s="1"/>
  <c r="O19" i="8" s="1"/>
  <c r="O18" i="8" s="1"/>
  <c r="V20" i="8"/>
  <c r="V19" i="8" s="1"/>
  <c r="V18" i="8" s="1"/>
  <c r="U20" i="8"/>
  <c r="U19" i="8" s="1"/>
  <c r="U18" i="8" s="1"/>
  <c r="T20" i="8"/>
  <c r="T19" i="8" s="1"/>
  <c r="T18" i="8" s="1"/>
  <c r="R20" i="8"/>
  <c r="R19" i="8" s="1"/>
  <c r="R18" i="8" s="1"/>
  <c r="Q20" i="8"/>
  <c r="Q19" i="8" s="1"/>
  <c r="Q18" i="8" s="1"/>
  <c r="P20" i="8"/>
  <c r="P19" i="8" s="1"/>
  <c r="P18" i="8" s="1"/>
  <c r="M20" i="8"/>
  <c r="M19" i="8" s="1"/>
  <c r="M18" i="8" s="1"/>
  <c r="L20" i="8"/>
  <c r="L19" i="8" s="1"/>
  <c r="L18" i="8" s="1"/>
  <c r="J20" i="8"/>
  <c r="J19" i="8" s="1"/>
  <c r="J18" i="8" s="1"/>
  <c r="H20" i="8"/>
  <c r="H19" i="8" s="1"/>
  <c r="H18" i="8" s="1"/>
  <c r="S17" i="8"/>
  <c r="O17" i="8"/>
  <c r="K17" i="8"/>
  <c r="I17" i="8"/>
  <c r="G17" i="8" s="1"/>
  <c r="S22" i="8" l="1"/>
  <c r="S54" i="8"/>
  <c r="S53" i="8" s="1"/>
  <c r="K53" i="8"/>
  <c r="G87" i="8"/>
  <c r="G53" i="8"/>
  <c r="V87" i="8"/>
  <c r="G107" i="8"/>
  <c r="K107" i="8"/>
  <c r="O107" i="8"/>
  <c r="G67" i="8"/>
  <c r="S107" i="8"/>
  <c r="O87" i="8"/>
  <c r="S89" i="8"/>
  <c r="S87" i="8" s="1"/>
  <c r="V67" i="8"/>
  <c r="K87" i="8"/>
  <c r="O53" i="8"/>
  <c r="S67" i="8"/>
  <c r="K67" i="8"/>
  <c r="G116" i="8"/>
  <c r="O67" i="8"/>
  <c r="V116" i="8"/>
  <c r="S122" i="8"/>
  <c r="S116" i="8" s="1"/>
  <c r="K116" i="8"/>
  <c r="O116" i="8"/>
  <c r="S100" i="8"/>
  <c r="K96" i="8"/>
  <c r="G96" i="8"/>
  <c r="K100" i="8"/>
  <c r="G100" i="8"/>
  <c r="O100" i="8"/>
  <c r="O96" i="8"/>
  <c r="G73" i="8"/>
  <c r="O73" i="8"/>
  <c r="S73" i="8"/>
  <c r="K73" i="8"/>
  <c r="N20" i="8"/>
  <c r="N19" i="8" s="1"/>
  <c r="N18" i="8" s="1"/>
  <c r="I20" i="8"/>
  <c r="I19" i="8" s="1"/>
  <c r="I18" i="8" s="1"/>
  <c r="G331" i="8" l="1"/>
  <c r="G330" i="8" s="1"/>
  <c r="G329" i="8" s="1"/>
  <c r="K398" i="8"/>
  <c r="K397" i="8" s="1"/>
  <c r="K396" i="8" s="1"/>
  <c r="K395" i="8" s="1"/>
  <c r="V398" i="8"/>
  <c r="V397" i="8" s="1"/>
  <c r="V396" i="8" s="1"/>
  <c r="V395" i="8" s="1"/>
  <c r="U398" i="8"/>
  <c r="U397" i="8" s="1"/>
  <c r="U396" i="8" s="1"/>
  <c r="U395" i="8" s="1"/>
  <c r="T398" i="8"/>
  <c r="T397" i="8" s="1"/>
  <c r="T396" i="8" s="1"/>
  <c r="T395" i="8" s="1"/>
  <c r="S398" i="8"/>
  <c r="S397" i="8" s="1"/>
  <c r="S396" i="8" s="1"/>
  <c r="R398" i="8"/>
  <c r="R397" i="8" s="1"/>
  <c r="R396" i="8" s="1"/>
  <c r="R395" i="8" s="1"/>
  <c r="Q398" i="8"/>
  <c r="Q397" i="8" s="1"/>
  <c r="Q396" i="8" s="1"/>
  <c r="Q395" i="8" s="1"/>
  <c r="P398" i="8"/>
  <c r="P397" i="8" s="1"/>
  <c r="P396" i="8" s="1"/>
  <c r="P395" i="8" s="1"/>
  <c r="O398" i="8"/>
  <c r="O397" i="8" s="1"/>
  <c r="O396" i="8" s="1"/>
  <c r="O395" i="8" s="1"/>
  <c r="N398" i="8"/>
  <c r="N397" i="8" s="1"/>
  <c r="N396" i="8" s="1"/>
  <c r="N395" i="8" s="1"/>
  <c r="M398" i="8"/>
  <c r="M397" i="8" s="1"/>
  <c r="M396" i="8" s="1"/>
  <c r="M395" i="8" s="1"/>
  <c r="L398" i="8"/>
  <c r="L397" i="8" s="1"/>
  <c r="L396" i="8" s="1"/>
  <c r="L395" i="8" s="1"/>
  <c r="J398" i="8"/>
  <c r="J397" i="8" s="1"/>
  <c r="J396" i="8" s="1"/>
  <c r="J395" i="8" s="1"/>
  <c r="I398" i="8"/>
  <c r="I397" i="8" s="1"/>
  <c r="I396" i="8" s="1"/>
  <c r="I395" i="8" s="1"/>
  <c r="H398" i="8"/>
  <c r="H397" i="8" s="1"/>
  <c r="H396" i="8" s="1"/>
  <c r="H395" i="8" s="1"/>
  <c r="G398" i="8"/>
  <c r="G397" i="8" s="1"/>
  <c r="G396" i="8" s="1"/>
  <c r="G395" i="8" s="1"/>
  <c r="S393" i="8"/>
  <c r="S392" i="8" s="1"/>
  <c r="O393" i="8"/>
  <c r="O392" i="8" s="1"/>
  <c r="O391" i="8" s="1"/>
  <c r="J394" i="8"/>
  <c r="G394" i="8" s="1"/>
  <c r="G393" i="8" s="1"/>
  <c r="G392" i="8" s="1"/>
  <c r="G391" i="8" s="1"/>
  <c r="V393" i="8"/>
  <c r="V392" i="8" s="1"/>
  <c r="V391" i="8" s="1"/>
  <c r="R393" i="8"/>
  <c r="R392" i="8" s="1"/>
  <c r="R391" i="8" s="1"/>
  <c r="N393" i="8"/>
  <c r="N392" i="8" s="1"/>
  <c r="N391" i="8" s="1"/>
  <c r="K393" i="8"/>
  <c r="K392" i="8" s="1"/>
  <c r="K391" i="8" s="1"/>
  <c r="U392" i="8"/>
  <c r="U391" i="8" s="1"/>
  <c r="T392" i="8"/>
  <c r="T391" i="8" s="1"/>
  <c r="Q392" i="8"/>
  <c r="Q391" i="8" s="1"/>
  <c r="P392" i="8"/>
  <c r="P391" i="8" s="1"/>
  <c r="M392" i="8"/>
  <c r="M391" i="8" s="1"/>
  <c r="L392" i="8"/>
  <c r="L391" i="8" s="1"/>
  <c r="I392" i="8"/>
  <c r="I391" i="8" s="1"/>
  <c r="H392" i="8"/>
  <c r="H391" i="8" s="1"/>
  <c r="O369" i="8"/>
  <c r="K369" i="8"/>
  <c r="U368" i="8"/>
  <c r="U367" i="8" s="1"/>
  <c r="T368" i="8"/>
  <c r="T367" i="8" s="1"/>
  <c r="R368" i="8"/>
  <c r="R367" i="8" s="1"/>
  <c r="Q368" i="8"/>
  <c r="Q367" i="8" s="1"/>
  <c r="P368" i="8"/>
  <c r="P367" i="8" s="1"/>
  <c r="N368" i="8"/>
  <c r="N367" i="8" s="1"/>
  <c r="M368" i="8"/>
  <c r="M367" i="8" s="1"/>
  <c r="L368" i="8"/>
  <c r="L367" i="8" s="1"/>
  <c r="J368" i="8"/>
  <c r="J367" i="8" s="1"/>
  <c r="I368" i="8"/>
  <c r="I367" i="8" s="1"/>
  <c r="H368" i="8"/>
  <c r="H367" i="8" s="1"/>
  <c r="G368" i="8"/>
  <c r="G367" i="8" s="1"/>
  <c r="S365" i="8"/>
  <c r="O365" i="8"/>
  <c r="K365" i="8"/>
  <c r="J366" i="8"/>
  <c r="J365" i="8" s="1"/>
  <c r="V364" i="8"/>
  <c r="V363" i="8" s="1"/>
  <c r="U364" i="8"/>
  <c r="U363" i="8" s="1"/>
  <c r="T364" i="8"/>
  <c r="T363" i="8" s="1"/>
  <c r="R364" i="8"/>
  <c r="R363" i="8" s="1"/>
  <c r="Q364" i="8"/>
  <c r="Q363" i="8" s="1"/>
  <c r="P364" i="8"/>
  <c r="P363" i="8" s="1"/>
  <c r="N364" i="8"/>
  <c r="N363" i="8" s="1"/>
  <c r="M364" i="8"/>
  <c r="M363" i="8" s="1"/>
  <c r="L364" i="8"/>
  <c r="L363" i="8" s="1"/>
  <c r="I364" i="8"/>
  <c r="I363" i="8" s="1"/>
  <c r="H364" i="8"/>
  <c r="H363" i="8" s="1"/>
  <c r="G364" i="8"/>
  <c r="G363" i="8" s="1"/>
  <c r="K359" i="8"/>
  <c r="K358" i="8" s="1"/>
  <c r="V359" i="8"/>
  <c r="V358" i="8" s="1"/>
  <c r="U359" i="8"/>
  <c r="U358" i="8" s="1"/>
  <c r="T359" i="8"/>
  <c r="T358" i="8" s="1"/>
  <c r="S359" i="8"/>
  <c r="S358" i="8" s="1"/>
  <c r="R359" i="8"/>
  <c r="R358" i="8" s="1"/>
  <c r="Q359" i="8"/>
  <c r="Q358" i="8" s="1"/>
  <c r="P359" i="8"/>
  <c r="P358" i="8" s="1"/>
  <c r="N359" i="8"/>
  <c r="N358" i="8" s="1"/>
  <c r="M359" i="8"/>
  <c r="M358" i="8" s="1"/>
  <c r="L359" i="8"/>
  <c r="L358" i="8" s="1"/>
  <c r="J359" i="8"/>
  <c r="J358" i="8" s="1"/>
  <c r="I359" i="8"/>
  <c r="I358" i="8" s="1"/>
  <c r="H359" i="8"/>
  <c r="H358" i="8" s="1"/>
  <c r="G359" i="8"/>
  <c r="G358" i="8" s="1"/>
  <c r="O359" i="8"/>
  <c r="O358" i="8" s="1"/>
  <c r="V353" i="8"/>
  <c r="V352" i="8" s="1"/>
  <c r="U353" i="8"/>
  <c r="U352" i="8" s="1"/>
  <c r="T353" i="8"/>
  <c r="T352" i="8" s="1"/>
  <c r="R353" i="8"/>
  <c r="R352" i="8" s="1"/>
  <c r="Q353" i="8"/>
  <c r="Q352" i="8" s="1"/>
  <c r="P353" i="8"/>
  <c r="P352" i="8" s="1"/>
  <c r="N353" i="8"/>
  <c r="N352" i="8" s="1"/>
  <c r="M353" i="8"/>
  <c r="M352" i="8" s="1"/>
  <c r="L353" i="8"/>
  <c r="L352" i="8" s="1"/>
  <c r="J353" i="8"/>
  <c r="J352" i="8" s="1"/>
  <c r="I353" i="8"/>
  <c r="I352" i="8" s="1"/>
  <c r="H353" i="8"/>
  <c r="H352" i="8" s="1"/>
  <c r="G353" i="8"/>
  <c r="G352" i="8" s="1"/>
  <c r="S347" i="8"/>
  <c r="S346" i="8" s="1"/>
  <c r="S345" i="8" s="1"/>
  <c r="S344" i="8" s="1"/>
  <c r="K347" i="8"/>
  <c r="K346" i="8" s="1"/>
  <c r="K345" i="8" s="1"/>
  <c r="K344" i="8" s="1"/>
  <c r="V346" i="8"/>
  <c r="V345" i="8" s="1"/>
  <c r="V344" i="8" s="1"/>
  <c r="U346" i="8"/>
  <c r="U345" i="8" s="1"/>
  <c r="U344" i="8" s="1"/>
  <c r="T346" i="8"/>
  <c r="T345" i="8" s="1"/>
  <c r="T344" i="8" s="1"/>
  <c r="R346" i="8"/>
  <c r="R345" i="8" s="1"/>
  <c r="R344" i="8" s="1"/>
  <c r="Q346" i="8"/>
  <c r="Q345" i="8" s="1"/>
  <c r="Q344" i="8" s="1"/>
  <c r="P346" i="8"/>
  <c r="P345" i="8" s="1"/>
  <c r="P344" i="8" s="1"/>
  <c r="O346" i="8"/>
  <c r="O345" i="8" s="1"/>
  <c r="O344" i="8" s="1"/>
  <c r="N346" i="8"/>
  <c r="N345" i="8" s="1"/>
  <c r="N344" i="8" s="1"/>
  <c r="M346" i="8"/>
  <c r="M345" i="8" s="1"/>
  <c r="M344" i="8" s="1"/>
  <c r="L346" i="8"/>
  <c r="L345" i="8" s="1"/>
  <c r="L344" i="8" s="1"/>
  <c r="J346" i="8"/>
  <c r="J345" i="8" s="1"/>
  <c r="J344" i="8" s="1"/>
  <c r="I346" i="8"/>
  <c r="I345" i="8" s="1"/>
  <c r="I344" i="8" s="1"/>
  <c r="H346" i="8"/>
  <c r="H345" i="8" s="1"/>
  <c r="H344" i="8" s="1"/>
  <c r="G346" i="8"/>
  <c r="G345" i="8" s="1"/>
  <c r="G344" i="8" s="1"/>
  <c r="V335" i="8"/>
  <c r="V334" i="8" s="1"/>
  <c r="U335" i="8"/>
  <c r="U334" i="8" s="1"/>
  <c r="T335" i="8"/>
  <c r="T334" i="8" s="1"/>
  <c r="S335" i="8"/>
  <c r="S334" i="8" s="1"/>
  <c r="R335" i="8"/>
  <c r="R334" i="8" s="1"/>
  <c r="Q335" i="8"/>
  <c r="Q334" i="8" s="1"/>
  <c r="P335" i="8"/>
  <c r="P334" i="8" s="1"/>
  <c r="O335" i="8"/>
  <c r="O334" i="8" s="1"/>
  <c r="N335" i="8"/>
  <c r="N334" i="8" s="1"/>
  <c r="M335" i="8"/>
  <c r="M334" i="8" s="1"/>
  <c r="L335" i="8"/>
  <c r="L334" i="8" s="1"/>
  <c r="L333" i="8" s="1"/>
  <c r="K335" i="8"/>
  <c r="K334" i="8" s="1"/>
  <c r="J335" i="8"/>
  <c r="J334" i="8" s="1"/>
  <c r="I335" i="8"/>
  <c r="I334" i="8" s="1"/>
  <c r="H335" i="8"/>
  <c r="H334" i="8" s="1"/>
  <c r="G335" i="8"/>
  <c r="G334" i="8" s="1"/>
  <c r="G333" i="8" s="1"/>
  <c r="O331" i="8"/>
  <c r="O330" i="8" s="1"/>
  <c r="O329" i="8" s="1"/>
  <c r="V331" i="8"/>
  <c r="V330" i="8" s="1"/>
  <c r="V329" i="8" s="1"/>
  <c r="U331" i="8"/>
  <c r="U330" i="8" s="1"/>
  <c r="U329" i="8" s="1"/>
  <c r="T331" i="8"/>
  <c r="T330" i="8" s="1"/>
  <c r="T329" i="8" s="1"/>
  <c r="S331" i="8"/>
  <c r="S330" i="8" s="1"/>
  <c r="S329" i="8" s="1"/>
  <c r="R331" i="8"/>
  <c r="R330" i="8" s="1"/>
  <c r="R329" i="8" s="1"/>
  <c r="Q331" i="8"/>
  <c r="Q330" i="8" s="1"/>
  <c r="Q329" i="8" s="1"/>
  <c r="P331" i="8"/>
  <c r="P330" i="8" s="1"/>
  <c r="P329" i="8" s="1"/>
  <c r="N331" i="8"/>
  <c r="N330" i="8" s="1"/>
  <c r="N329" i="8" s="1"/>
  <c r="M331" i="8"/>
  <c r="M330" i="8" s="1"/>
  <c r="M329" i="8" s="1"/>
  <c r="L331" i="8"/>
  <c r="L330" i="8" s="1"/>
  <c r="L329" i="8" s="1"/>
  <c r="K331" i="8"/>
  <c r="K330" i="8" s="1"/>
  <c r="K329" i="8" s="1"/>
  <c r="J331" i="8"/>
  <c r="J330" i="8" s="1"/>
  <c r="J329" i="8" s="1"/>
  <c r="I331" i="8"/>
  <c r="I330" i="8" s="1"/>
  <c r="I329" i="8" s="1"/>
  <c r="H331" i="8"/>
  <c r="H330" i="8" s="1"/>
  <c r="H329" i="8" s="1"/>
  <c r="S328" i="8"/>
  <c r="S327" i="8" s="1"/>
  <c r="S326" i="8" s="1"/>
  <c r="S325" i="8" s="1"/>
  <c r="O328" i="8"/>
  <c r="O327" i="8" s="1"/>
  <c r="O326" i="8" s="1"/>
  <c r="O325" i="8" s="1"/>
  <c r="K328" i="8"/>
  <c r="K327" i="8" s="1"/>
  <c r="K326" i="8" s="1"/>
  <c r="K325" i="8" s="1"/>
  <c r="G328" i="8"/>
  <c r="G327" i="8" s="1"/>
  <c r="G326" i="8" s="1"/>
  <c r="G325" i="8" s="1"/>
  <c r="V327" i="8"/>
  <c r="V326" i="8" s="1"/>
  <c r="V325" i="8" s="1"/>
  <c r="U327" i="8"/>
  <c r="U326" i="8" s="1"/>
  <c r="U325" i="8" s="1"/>
  <c r="T327" i="8"/>
  <c r="T326" i="8" s="1"/>
  <c r="T325" i="8" s="1"/>
  <c r="R327" i="8"/>
  <c r="R326" i="8" s="1"/>
  <c r="R325" i="8" s="1"/>
  <c r="Q327" i="8"/>
  <c r="Q326" i="8" s="1"/>
  <c r="Q325" i="8" s="1"/>
  <c r="P327" i="8"/>
  <c r="P326" i="8" s="1"/>
  <c r="P325" i="8" s="1"/>
  <c r="N327" i="8"/>
  <c r="N326" i="8" s="1"/>
  <c r="N325" i="8" s="1"/>
  <c r="M327" i="8"/>
  <c r="M326" i="8" s="1"/>
  <c r="M325" i="8" s="1"/>
  <c r="L327" i="8"/>
  <c r="L326" i="8" s="1"/>
  <c r="L325" i="8" s="1"/>
  <c r="J327" i="8"/>
  <c r="J326" i="8" s="1"/>
  <c r="J325" i="8" s="1"/>
  <c r="I327" i="8"/>
  <c r="I326" i="8" s="1"/>
  <c r="I325" i="8" s="1"/>
  <c r="H327" i="8"/>
  <c r="H326" i="8" s="1"/>
  <c r="H325" i="8" s="1"/>
  <c r="S323" i="8"/>
  <c r="S322" i="8" s="1"/>
  <c r="S321" i="8" s="1"/>
  <c r="S320" i="8" s="1"/>
  <c r="O323" i="8"/>
  <c r="O322" i="8" s="1"/>
  <c r="O321" i="8" s="1"/>
  <c r="O320" i="8" s="1"/>
  <c r="K323" i="8"/>
  <c r="K322" i="8" s="1"/>
  <c r="K321" i="8" s="1"/>
  <c r="K320" i="8" s="1"/>
  <c r="G322" i="8"/>
  <c r="G321" i="8" s="1"/>
  <c r="G320" i="8" s="1"/>
  <c r="V322" i="8"/>
  <c r="V321" i="8" s="1"/>
  <c r="V320" i="8" s="1"/>
  <c r="U322" i="8"/>
  <c r="U321" i="8" s="1"/>
  <c r="U320" i="8" s="1"/>
  <c r="T322" i="8"/>
  <c r="T321" i="8" s="1"/>
  <c r="T320" i="8" s="1"/>
  <c r="R322" i="8"/>
  <c r="R321" i="8" s="1"/>
  <c r="R320" i="8" s="1"/>
  <c r="Q322" i="8"/>
  <c r="Q321" i="8" s="1"/>
  <c r="Q320" i="8" s="1"/>
  <c r="P322" i="8"/>
  <c r="P321" i="8" s="1"/>
  <c r="P320" i="8" s="1"/>
  <c r="N322" i="8"/>
  <c r="N321" i="8" s="1"/>
  <c r="N320" i="8" s="1"/>
  <c r="M322" i="8"/>
  <c r="M321" i="8" s="1"/>
  <c r="M320" i="8" s="1"/>
  <c r="L322" i="8"/>
  <c r="L321" i="8" s="1"/>
  <c r="L320" i="8" s="1"/>
  <c r="J322" i="8"/>
  <c r="J321" i="8" s="1"/>
  <c r="J320" i="8" s="1"/>
  <c r="I322" i="8"/>
  <c r="I321" i="8" s="1"/>
  <c r="I320" i="8" s="1"/>
  <c r="H322" i="8"/>
  <c r="H321" i="8" s="1"/>
  <c r="H320" i="8" s="1"/>
  <c r="S318" i="8"/>
  <c r="S317" i="8" s="1"/>
  <c r="O318" i="8"/>
  <c r="O317" i="8" s="1"/>
  <c r="K318" i="8"/>
  <c r="K317" i="8" s="1"/>
  <c r="V316" i="8"/>
  <c r="V315" i="8" s="1"/>
  <c r="U316" i="8"/>
  <c r="U315" i="8" s="1"/>
  <c r="T316" i="8"/>
  <c r="T315" i="8" s="1"/>
  <c r="R316" i="8"/>
  <c r="R315" i="8" s="1"/>
  <c r="Q316" i="8"/>
  <c r="Q315" i="8" s="1"/>
  <c r="P316" i="8"/>
  <c r="P315" i="8" s="1"/>
  <c r="N316" i="8"/>
  <c r="N315" i="8" s="1"/>
  <c r="M316" i="8"/>
  <c r="M315" i="8" s="1"/>
  <c r="L316" i="8"/>
  <c r="L315" i="8" s="1"/>
  <c r="J316" i="8"/>
  <c r="J315" i="8" s="1"/>
  <c r="I316" i="8"/>
  <c r="I315" i="8" s="1"/>
  <c r="H316" i="8"/>
  <c r="H315" i="8" s="1"/>
  <c r="G316" i="8"/>
  <c r="G315" i="8" s="1"/>
  <c r="S314" i="8"/>
  <c r="S313" i="8" s="1"/>
  <c r="O314" i="8"/>
  <c r="O313" i="8" s="1"/>
  <c r="K314" i="8"/>
  <c r="K313" i="8" s="1"/>
  <c r="J314" i="8"/>
  <c r="J313" i="8" s="1"/>
  <c r="V312" i="8"/>
  <c r="V311" i="8" s="1"/>
  <c r="U312" i="8"/>
  <c r="U311" i="8" s="1"/>
  <c r="T312" i="8"/>
  <c r="T311" i="8" s="1"/>
  <c r="R312" i="8"/>
  <c r="R311" i="8" s="1"/>
  <c r="Q312" i="8"/>
  <c r="Q311" i="8" s="1"/>
  <c r="P312" i="8"/>
  <c r="P311" i="8" s="1"/>
  <c r="N312" i="8"/>
  <c r="N311" i="8" s="1"/>
  <c r="M312" i="8"/>
  <c r="M311" i="8" s="1"/>
  <c r="L312" i="8"/>
  <c r="L311" i="8" s="1"/>
  <c r="I312" i="8"/>
  <c r="I311" i="8" s="1"/>
  <c r="H312" i="8"/>
  <c r="H311" i="8" s="1"/>
  <c r="G312" i="8"/>
  <c r="G311" i="8" s="1"/>
  <c r="U308" i="8"/>
  <c r="U307" i="8" s="1"/>
  <c r="U304" i="8" s="1"/>
  <c r="U303" i="8" s="1"/>
  <c r="T308" i="8"/>
  <c r="T307" i="8" s="1"/>
  <c r="T304" i="8" s="1"/>
  <c r="T303" i="8" s="1"/>
  <c r="S308" i="8"/>
  <c r="S307" i="8" s="1"/>
  <c r="R308" i="8"/>
  <c r="R307" i="8" s="1"/>
  <c r="R304" i="8" s="1"/>
  <c r="R303" i="8" s="1"/>
  <c r="Q308" i="8"/>
  <c r="Q307" i="8" s="1"/>
  <c r="Q304" i="8" s="1"/>
  <c r="Q303" i="8" s="1"/>
  <c r="P308" i="8"/>
  <c r="P307" i="8" s="1"/>
  <c r="P304" i="8" s="1"/>
  <c r="P303" i="8" s="1"/>
  <c r="O308" i="8"/>
  <c r="O307" i="8" s="1"/>
  <c r="O304" i="8" s="1"/>
  <c r="O303" i="8" s="1"/>
  <c r="N308" i="8"/>
  <c r="N307" i="8" s="1"/>
  <c r="N304" i="8" s="1"/>
  <c r="N303" i="8" s="1"/>
  <c r="M308" i="8"/>
  <c r="M307" i="8" s="1"/>
  <c r="M304" i="8" s="1"/>
  <c r="M303" i="8" s="1"/>
  <c r="L308" i="8"/>
  <c r="L307" i="8" s="1"/>
  <c r="L304" i="8" s="1"/>
  <c r="L303" i="8" s="1"/>
  <c r="K308" i="8"/>
  <c r="K307" i="8" s="1"/>
  <c r="K304" i="8" s="1"/>
  <c r="K303" i="8" s="1"/>
  <c r="J308" i="8"/>
  <c r="J307" i="8" s="1"/>
  <c r="J304" i="8" s="1"/>
  <c r="J303" i="8" s="1"/>
  <c r="I308" i="8"/>
  <c r="I307" i="8" s="1"/>
  <c r="I304" i="8" s="1"/>
  <c r="I303" i="8" s="1"/>
  <c r="H308" i="8"/>
  <c r="H307" i="8" s="1"/>
  <c r="H304" i="8" s="1"/>
  <c r="H303" i="8" s="1"/>
  <c r="G308" i="8"/>
  <c r="G307" i="8" s="1"/>
  <c r="G304" i="8" s="1"/>
  <c r="G303" i="8" s="1"/>
  <c r="V308" i="8"/>
  <c r="V307" i="8" s="1"/>
  <c r="V304" i="8" s="1"/>
  <c r="V303" i="8" s="1"/>
  <c r="G299" i="8"/>
  <c r="R294" i="8"/>
  <c r="R293" i="8" s="1"/>
  <c r="R292" i="8" s="1"/>
  <c r="K294" i="8"/>
  <c r="K293" i="8" s="1"/>
  <c r="K292" i="8" s="1"/>
  <c r="G294" i="8"/>
  <c r="V294" i="8"/>
  <c r="V293" i="8" s="1"/>
  <c r="V292" i="8" s="1"/>
  <c r="U294" i="8"/>
  <c r="U293" i="8" s="1"/>
  <c r="U292" i="8" s="1"/>
  <c r="T294" i="8"/>
  <c r="T293" i="8" s="1"/>
  <c r="T292" i="8" s="1"/>
  <c r="S294" i="8"/>
  <c r="S293" i="8" s="1"/>
  <c r="S292" i="8" s="1"/>
  <c r="P294" i="8"/>
  <c r="P293" i="8" s="1"/>
  <c r="P292" i="8" s="1"/>
  <c r="M294" i="8"/>
  <c r="M293" i="8" s="1"/>
  <c r="M292" i="8" s="1"/>
  <c r="L294" i="8"/>
  <c r="L293" i="8" s="1"/>
  <c r="L292" i="8" s="1"/>
  <c r="J294" i="8"/>
  <c r="J293" i="8" s="1"/>
  <c r="J292" i="8" s="1"/>
  <c r="I294" i="8"/>
  <c r="I293" i="8" s="1"/>
  <c r="I292" i="8" s="1"/>
  <c r="H294" i="8"/>
  <c r="H293" i="8" s="1"/>
  <c r="H292" i="8" s="1"/>
  <c r="M224" i="8"/>
  <c r="M223" i="8" s="1"/>
  <c r="S228" i="8"/>
  <c r="O228" i="8"/>
  <c r="K228" i="8"/>
  <c r="S227" i="8"/>
  <c r="O227" i="8"/>
  <c r="K227" i="8"/>
  <c r="S226" i="8"/>
  <c r="O226" i="8"/>
  <c r="K226" i="8"/>
  <c r="V224" i="8"/>
  <c r="V223" i="8" s="1"/>
  <c r="T224" i="8"/>
  <c r="T223" i="8" s="1"/>
  <c r="R224" i="8"/>
  <c r="R223" i="8" s="1"/>
  <c r="P224" i="8"/>
  <c r="P223" i="8" s="1"/>
  <c r="N224" i="8"/>
  <c r="N223" i="8" s="1"/>
  <c r="L224" i="8"/>
  <c r="L223" i="8" s="1"/>
  <c r="J224" i="8"/>
  <c r="J223" i="8" s="1"/>
  <c r="I224" i="8"/>
  <c r="I223" i="8" s="1"/>
  <c r="H224" i="8"/>
  <c r="H223" i="8" s="1"/>
  <c r="S219" i="8"/>
  <c r="O219" i="8"/>
  <c r="K219" i="8"/>
  <c r="S218" i="8"/>
  <c r="O218" i="8"/>
  <c r="K218" i="8"/>
  <c r="S217" i="8"/>
  <c r="O217" i="8"/>
  <c r="K217" i="8"/>
  <c r="S216" i="8"/>
  <c r="O216" i="8"/>
  <c r="K216" i="8"/>
  <c r="V214" i="8"/>
  <c r="V213" i="8" s="1"/>
  <c r="U214" i="8"/>
  <c r="U213" i="8" s="1"/>
  <c r="T214" i="8"/>
  <c r="T213" i="8" s="1"/>
  <c r="R214" i="8"/>
  <c r="R213" i="8" s="1"/>
  <c r="Q214" i="8"/>
  <c r="Q213" i="8" s="1"/>
  <c r="P214" i="8"/>
  <c r="P213" i="8" s="1"/>
  <c r="N214" i="8"/>
  <c r="N213" i="8" s="1"/>
  <c r="M214" i="8"/>
  <c r="M213" i="8" s="1"/>
  <c r="L214" i="8"/>
  <c r="L213" i="8" s="1"/>
  <c r="I214" i="8"/>
  <c r="I213" i="8" s="1"/>
  <c r="H214" i="8"/>
  <c r="H213" i="8" s="1"/>
  <c r="G214" i="8"/>
  <c r="G213" i="8" s="1"/>
  <c r="S212" i="8"/>
  <c r="O212" i="8"/>
  <c r="S211" i="8"/>
  <c r="O211" i="8"/>
  <c r="V210" i="8"/>
  <c r="U210" i="8"/>
  <c r="T210" i="8"/>
  <c r="R210" i="8"/>
  <c r="Q210" i="8"/>
  <c r="P210" i="8"/>
  <c r="M210" i="8"/>
  <c r="L210" i="8"/>
  <c r="K210" i="8"/>
  <c r="J210" i="8"/>
  <c r="I210" i="8"/>
  <c r="H210" i="8"/>
  <c r="G209" i="8"/>
  <c r="G208" i="8" s="1"/>
  <c r="V199" i="8"/>
  <c r="V198" i="8" s="1"/>
  <c r="U199" i="8"/>
  <c r="U198" i="8" s="1"/>
  <c r="T199" i="8"/>
  <c r="T198" i="8" s="1"/>
  <c r="S199" i="8"/>
  <c r="S198" i="8" s="1"/>
  <c r="R199" i="8"/>
  <c r="R198" i="8" s="1"/>
  <c r="Q199" i="8"/>
  <c r="Q198" i="8" s="1"/>
  <c r="P199" i="8"/>
  <c r="P198" i="8" s="1"/>
  <c r="O199" i="8"/>
  <c r="O198" i="8" s="1"/>
  <c r="N199" i="8"/>
  <c r="N198" i="8" s="1"/>
  <c r="M199" i="8"/>
  <c r="M198" i="8" s="1"/>
  <c r="L199" i="8"/>
  <c r="L198" i="8" s="1"/>
  <c r="K199" i="8"/>
  <c r="K198" i="8" s="1"/>
  <c r="J199" i="8"/>
  <c r="J198" i="8" s="1"/>
  <c r="H199" i="8"/>
  <c r="H198" i="8" s="1"/>
  <c r="G199" i="8"/>
  <c r="G198" i="8" s="1"/>
  <c r="S196" i="8"/>
  <c r="S195" i="8" s="1"/>
  <c r="S194" i="8" s="1"/>
  <c r="S193" i="8" s="1"/>
  <c r="O196" i="8"/>
  <c r="O195" i="8" s="1"/>
  <c r="O194" i="8" s="1"/>
  <c r="O193" i="8" s="1"/>
  <c r="K196" i="8"/>
  <c r="K195" i="8" s="1"/>
  <c r="K194" i="8" s="1"/>
  <c r="K193" i="8" s="1"/>
  <c r="O192" i="8"/>
  <c r="O191" i="8" s="1"/>
  <c r="O190" i="8" s="1"/>
  <c r="O189" i="8" s="1"/>
  <c r="K192" i="8"/>
  <c r="K191" i="8" s="1"/>
  <c r="K190" i="8" s="1"/>
  <c r="K189" i="8" s="1"/>
  <c r="J191" i="8"/>
  <c r="J190" i="8" s="1"/>
  <c r="J189" i="8" s="1"/>
  <c r="U191" i="8"/>
  <c r="U190" i="8" s="1"/>
  <c r="U189" i="8" s="1"/>
  <c r="T191" i="8"/>
  <c r="T190" i="8" s="1"/>
  <c r="T189" i="8" s="1"/>
  <c r="R191" i="8"/>
  <c r="R190" i="8" s="1"/>
  <c r="R189" i="8" s="1"/>
  <c r="Q191" i="8"/>
  <c r="Q190" i="8" s="1"/>
  <c r="Q189" i="8" s="1"/>
  <c r="P191" i="8"/>
  <c r="P190" i="8" s="1"/>
  <c r="P189" i="8" s="1"/>
  <c r="N191" i="8"/>
  <c r="N190" i="8" s="1"/>
  <c r="N189" i="8" s="1"/>
  <c r="M191" i="8"/>
  <c r="M190" i="8" s="1"/>
  <c r="M189" i="8" s="1"/>
  <c r="L191" i="8"/>
  <c r="L190" i="8" s="1"/>
  <c r="L189" i="8" s="1"/>
  <c r="I191" i="8"/>
  <c r="I190" i="8" s="1"/>
  <c r="I189" i="8" s="1"/>
  <c r="H191" i="8"/>
  <c r="H190" i="8" s="1"/>
  <c r="H189" i="8" s="1"/>
  <c r="G191" i="8"/>
  <c r="G190" i="8" s="1"/>
  <c r="G189" i="8" s="1"/>
  <c r="G186" i="8"/>
  <c r="G185" i="8" s="1"/>
  <c r="S188" i="8"/>
  <c r="S187" i="8" s="1"/>
  <c r="O188" i="8"/>
  <c r="O187" i="8" s="1"/>
  <c r="K188" i="8"/>
  <c r="K187" i="8" s="1"/>
  <c r="V186" i="8"/>
  <c r="V185" i="8" s="1"/>
  <c r="U186" i="8"/>
  <c r="U185" i="8" s="1"/>
  <c r="T186" i="8"/>
  <c r="T185" i="8" s="1"/>
  <c r="R186" i="8"/>
  <c r="R185" i="8" s="1"/>
  <c r="Q186" i="8"/>
  <c r="Q185" i="8" s="1"/>
  <c r="P186" i="8"/>
  <c r="P185" i="8" s="1"/>
  <c r="N186" i="8"/>
  <c r="N185" i="8" s="1"/>
  <c r="M186" i="8"/>
  <c r="M185" i="8" s="1"/>
  <c r="L186" i="8"/>
  <c r="L185" i="8" s="1"/>
  <c r="I186" i="8"/>
  <c r="I185" i="8" s="1"/>
  <c r="H186" i="8"/>
  <c r="H185" i="8" s="1"/>
  <c r="S184" i="8"/>
  <c r="S183" i="8" s="1"/>
  <c r="S182" i="8" s="1"/>
  <c r="S181" i="8" s="1"/>
  <c r="O184" i="8"/>
  <c r="O183" i="8" s="1"/>
  <c r="O182" i="8" s="1"/>
  <c r="O181" i="8" s="1"/>
  <c r="K184" i="8"/>
  <c r="K183" i="8" s="1"/>
  <c r="K182" i="8" s="1"/>
  <c r="K181" i="8" s="1"/>
  <c r="J184" i="8"/>
  <c r="J183" i="8" s="1"/>
  <c r="J182" i="8" s="1"/>
  <c r="J181" i="8" s="1"/>
  <c r="V183" i="8"/>
  <c r="V182" i="8" s="1"/>
  <c r="V181" i="8" s="1"/>
  <c r="U183" i="8"/>
  <c r="U182" i="8" s="1"/>
  <c r="U181" i="8" s="1"/>
  <c r="T183" i="8"/>
  <c r="T182" i="8" s="1"/>
  <c r="T181" i="8" s="1"/>
  <c r="R183" i="8"/>
  <c r="R182" i="8" s="1"/>
  <c r="R181" i="8" s="1"/>
  <c r="Q183" i="8"/>
  <c r="Q182" i="8" s="1"/>
  <c r="Q181" i="8" s="1"/>
  <c r="P183" i="8"/>
  <c r="P182" i="8" s="1"/>
  <c r="P181" i="8" s="1"/>
  <c r="N183" i="8"/>
  <c r="N182" i="8" s="1"/>
  <c r="N181" i="8" s="1"/>
  <c r="M183" i="8"/>
  <c r="M182" i="8" s="1"/>
  <c r="M181" i="8" s="1"/>
  <c r="L183" i="8"/>
  <c r="L182" i="8" s="1"/>
  <c r="L181" i="8" s="1"/>
  <c r="I183" i="8"/>
  <c r="I182" i="8" s="1"/>
  <c r="I181" i="8" s="1"/>
  <c r="H183" i="8"/>
  <c r="H182" i="8" s="1"/>
  <c r="H181" i="8" s="1"/>
  <c r="G183" i="8"/>
  <c r="G182" i="8" s="1"/>
  <c r="G181" i="8" s="1"/>
  <c r="S178" i="8"/>
  <c r="S177" i="8" s="1"/>
  <c r="V178" i="8"/>
  <c r="V177" i="8" s="1"/>
  <c r="U178" i="8"/>
  <c r="U177" i="8" s="1"/>
  <c r="U171" i="8" s="1"/>
  <c r="T178" i="8"/>
  <c r="T177" i="8" s="1"/>
  <c r="T171" i="8" s="1"/>
  <c r="R178" i="8"/>
  <c r="R177" i="8" s="1"/>
  <c r="R171" i="8" s="1"/>
  <c r="Q178" i="8"/>
  <c r="Q177" i="8" s="1"/>
  <c r="P178" i="8"/>
  <c r="P177" i="8" s="1"/>
  <c r="N178" i="8"/>
  <c r="N177" i="8" s="1"/>
  <c r="N171" i="8" s="1"/>
  <c r="M178" i="8"/>
  <c r="M177" i="8" s="1"/>
  <c r="L178" i="8"/>
  <c r="L177" i="8" s="1"/>
  <c r="K178" i="8"/>
  <c r="K177" i="8" s="1"/>
  <c r="J178" i="8"/>
  <c r="J177" i="8" s="1"/>
  <c r="I178" i="8"/>
  <c r="I177" i="8" s="1"/>
  <c r="I171" i="8" s="1"/>
  <c r="H178" i="8"/>
  <c r="H177" i="8" s="1"/>
  <c r="G178" i="8"/>
  <c r="G177" i="8" s="1"/>
  <c r="S160" i="8"/>
  <c r="S159" i="8" s="1"/>
  <c r="S158" i="8" s="1"/>
  <c r="O160" i="8"/>
  <c r="O159" i="8" s="1"/>
  <c r="O158" i="8" s="1"/>
  <c r="O157" i="8" s="1"/>
  <c r="K160" i="8"/>
  <c r="K159" i="8" s="1"/>
  <c r="K158" i="8" s="1"/>
  <c r="K157" i="8" s="1"/>
  <c r="V160" i="8"/>
  <c r="V159" i="8" s="1"/>
  <c r="V158" i="8" s="1"/>
  <c r="V157" i="8" s="1"/>
  <c r="U160" i="8"/>
  <c r="U159" i="8" s="1"/>
  <c r="U158" i="8" s="1"/>
  <c r="U157" i="8" s="1"/>
  <c r="T160" i="8"/>
  <c r="T159" i="8" s="1"/>
  <c r="T158" i="8" s="1"/>
  <c r="T157" i="8" s="1"/>
  <c r="R160" i="8"/>
  <c r="R159" i="8" s="1"/>
  <c r="R158" i="8" s="1"/>
  <c r="R157" i="8" s="1"/>
  <c r="Q160" i="8"/>
  <c r="Q159" i="8" s="1"/>
  <c r="Q158" i="8" s="1"/>
  <c r="Q157" i="8" s="1"/>
  <c r="P160" i="8"/>
  <c r="P159" i="8" s="1"/>
  <c r="P158" i="8" s="1"/>
  <c r="P157" i="8" s="1"/>
  <c r="N160" i="8"/>
  <c r="N159" i="8" s="1"/>
  <c r="N158" i="8" s="1"/>
  <c r="N157" i="8" s="1"/>
  <c r="M160" i="8"/>
  <c r="M159" i="8" s="1"/>
  <c r="M158" i="8" s="1"/>
  <c r="M157" i="8" s="1"/>
  <c r="L160" i="8"/>
  <c r="L159" i="8" s="1"/>
  <c r="L158" i="8" s="1"/>
  <c r="L157" i="8" s="1"/>
  <c r="J160" i="8"/>
  <c r="J159" i="8" s="1"/>
  <c r="J158" i="8" s="1"/>
  <c r="J157" i="8" s="1"/>
  <c r="I160" i="8"/>
  <c r="I159" i="8" s="1"/>
  <c r="I158" i="8" s="1"/>
  <c r="I157" i="8" s="1"/>
  <c r="H160" i="8"/>
  <c r="H159" i="8" s="1"/>
  <c r="H158" i="8" s="1"/>
  <c r="H157" i="8" s="1"/>
  <c r="G160" i="8"/>
  <c r="G159" i="8" s="1"/>
  <c r="G158" i="8" s="1"/>
  <c r="G157" i="8" s="1"/>
  <c r="G141" i="8"/>
  <c r="S143" i="8"/>
  <c r="S142" i="8" s="1"/>
  <c r="O143" i="8"/>
  <c r="K143" i="8"/>
  <c r="V141" i="8"/>
  <c r="V138" i="8" s="1"/>
  <c r="V129" i="8" s="1"/>
  <c r="R141" i="8"/>
  <c r="R138" i="8" s="1"/>
  <c r="R129" i="8" s="1"/>
  <c r="N141" i="8"/>
  <c r="N138" i="8" s="1"/>
  <c r="N129" i="8" s="1"/>
  <c r="J141" i="8"/>
  <c r="S140" i="8"/>
  <c r="S139" i="8" s="1"/>
  <c r="G140" i="8"/>
  <c r="G139" i="8" s="1"/>
  <c r="U138" i="8"/>
  <c r="U129" i="8" s="1"/>
  <c r="T138" i="8"/>
  <c r="T129" i="8" s="1"/>
  <c r="Q138" i="8"/>
  <c r="Q129" i="8" s="1"/>
  <c r="P138" i="8"/>
  <c r="P129" i="8" s="1"/>
  <c r="M138" i="8"/>
  <c r="M129" i="8" s="1"/>
  <c r="L138" i="8"/>
  <c r="L129" i="8" s="1"/>
  <c r="I138" i="8"/>
  <c r="I129" i="8" s="1"/>
  <c r="H138" i="8"/>
  <c r="H129" i="8" s="1"/>
  <c r="V127" i="8"/>
  <c r="V126" i="8" s="1"/>
  <c r="V125" i="8" s="1"/>
  <c r="V124" i="8" s="1"/>
  <c r="U127" i="8"/>
  <c r="U126" i="8" s="1"/>
  <c r="U125" i="8" s="1"/>
  <c r="U124" i="8" s="1"/>
  <c r="T127" i="8"/>
  <c r="T126" i="8" s="1"/>
  <c r="T125" i="8" s="1"/>
  <c r="T124" i="8" s="1"/>
  <c r="S127" i="8"/>
  <c r="S126" i="8" s="1"/>
  <c r="S125" i="8" s="1"/>
  <c r="R127" i="8"/>
  <c r="R126" i="8" s="1"/>
  <c r="R125" i="8" s="1"/>
  <c r="R124" i="8" s="1"/>
  <c r="Q127" i="8"/>
  <c r="Q126" i="8" s="1"/>
  <c r="Q125" i="8" s="1"/>
  <c r="Q124" i="8" s="1"/>
  <c r="P127" i="8"/>
  <c r="P126" i="8" s="1"/>
  <c r="P125" i="8" s="1"/>
  <c r="P124" i="8" s="1"/>
  <c r="O127" i="8"/>
  <c r="O126" i="8" s="1"/>
  <c r="O125" i="8" s="1"/>
  <c r="O124" i="8" s="1"/>
  <c r="N127" i="8"/>
  <c r="N126" i="8" s="1"/>
  <c r="N125" i="8" s="1"/>
  <c r="N124" i="8" s="1"/>
  <c r="M127" i="8"/>
  <c r="M126" i="8" s="1"/>
  <c r="M125" i="8" s="1"/>
  <c r="M124" i="8" s="1"/>
  <c r="L127" i="8"/>
  <c r="L126" i="8" s="1"/>
  <c r="L125" i="8" s="1"/>
  <c r="L124" i="8" s="1"/>
  <c r="K127" i="8"/>
  <c r="K126" i="8" s="1"/>
  <c r="K125" i="8" s="1"/>
  <c r="K124" i="8" s="1"/>
  <c r="J127" i="8"/>
  <c r="J126" i="8" s="1"/>
  <c r="J125" i="8" s="1"/>
  <c r="J124" i="8" s="1"/>
  <c r="I127" i="8"/>
  <c r="I126" i="8" s="1"/>
  <c r="I125" i="8" s="1"/>
  <c r="I124" i="8" s="1"/>
  <c r="H127" i="8"/>
  <c r="H126" i="8" s="1"/>
  <c r="H125" i="8" s="1"/>
  <c r="H124" i="8" s="1"/>
  <c r="G127" i="8"/>
  <c r="G126" i="8" s="1"/>
  <c r="G125" i="8" s="1"/>
  <c r="G124" i="8" s="1"/>
  <c r="V115" i="8"/>
  <c r="V114" i="8" s="1"/>
  <c r="U115" i="8"/>
  <c r="U114" i="8" s="1"/>
  <c r="T115" i="8"/>
  <c r="T114" i="8" s="1"/>
  <c r="R115" i="8"/>
  <c r="R114" i="8" s="1"/>
  <c r="Q115" i="8"/>
  <c r="Q114" i="8" s="1"/>
  <c r="P115" i="8"/>
  <c r="P114" i="8" s="1"/>
  <c r="N115" i="8"/>
  <c r="N114" i="8" s="1"/>
  <c r="M115" i="8"/>
  <c r="M114" i="8" s="1"/>
  <c r="L115" i="8"/>
  <c r="L114" i="8" s="1"/>
  <c r="I115" i="8"/>
  <c r="I114" i="8" s="1"/>
  <c r="H115" i="8"/>
  <c r="H114" i="8" s="1"/>
  <c r="G115" i="8"/>
  <c r="G114" i="8" s="1"/>
  <c r="V106" i="8"/>
  <c r="V105" i="8" s="1"/>
  <c r="U106" i="8"/>
  <c r="U105" i="8" s="1"/>
  <c r="T106" i="8"/>
  <c r="T105" i="8" s="1"/>
  <c r="R106" i="8"/>
  <c r="R105" i="8" s="1"/>
  <c r="Q106" i="8"/>
  <c r="Q105" i="8" s="1"/>
  <c r="P106" i="8"/>
  <c r="P105" i="8" s="1"/>
  <c r="N106" i="8"/>
  <c r="N105" i="8" s="1"/>
  <c r="M106" i="8"/>
  <c r="M105" i="8" s="1"/>
  <c r="L106" i="8"/>
  <c r="L105" i="8" s="1"/>
  <c r="I106" i="8"/>
  <c r="I105" i="8" s="1"/>
  <c r="H106" i="8"/>
  <c r="H105" i="8" s="1"/>
  <c r="G106" i="8"/>
  <c r="G105" i="8" s="1"/>
  <c r="V99" i="8"/>
  <c r="V95" i="8" s="1"/>
  <c r="U99" i="8"/>
  <c r="U95" i="8" s="1"/>
  <c r="T99" i="8"/>
  <c r="T95" i="8" s="1"/>
  <c r="S99" i="8"/>
  <c r="S95" i="8" s="1"/>
  <c r="R99" i="8"/>
  <c r="R95" i="8" s="1"/>
  <c r="P99" i="8"/>
  <c r="P95" i="8" s="1"/>
  <c r="O99" i="8"/>
  <c r="O95" i="8" s="1"/>
  <c r="N99" i="8"/>
  <c r="N95" i="8" s="1"/>
  <c r="M99" i="8"/>
  <c r="M95" i="8" s="1"/>
  <c r="L99" i="8"/>
  <c r="L95" i="8" s="1"/>
  <c r="J99" i="8"/>
  <c r="J95" i="8" s="1"/>
  <c r="I99" i="8"/>
  <c r="I95" i="8" s="1"/>
  <c r="H99" i="8"/>
  <c r="H95" i="8" s="1"/>
  <c r="Q99" i="8"/>
  <c r="Q95" i="8" s="1"/>
  <c r="G99" i="8"/>
  <c r="G95" i="8" s="1"/>
  <c r="V86" i="8"/>
  <c r="V85" i="8" s="1"/>
  <c r="U86" i="8"/>
  <c r="U85" i="8" s="1"/>
  <c r="T86" i="8"/>
  <c r="T85" i="8" s="1"/>
  <c r="R86" i="8"/>
  <c r="R85" i="8" s="1"/>
  <c r="Q86" i="8"/>
  <c r="Q85" i="8" s="1"/>
  <c r="P86" i="8"/>
  <c r="P85" i="8" s="1"/>
  <c r="N86" i="8"/>
  <c r="N85" i="8" s="1"/>
  <c r="M86" i="8"/>
  <c r="M85" i="8" s="1"/>
  <c r="L86" i="8"/>
  <c r="L85" i="8" s="1"/>
  <c r="J86" i="8"/>
  <c r="J85" i="8" s="1"/>
  <c r="I86" i="8"/>
  <c r="I85" i="8" s="1"/>
  <c r="H86" i="8"/>
  <c r="H85" i="8" s="1"/>
  <c r="G86" i="8"/>
  <c r="G85" i="8" s="1"/>
  <c r="S82" i="8"/>
  <c r="S72" i="8" s="1"/>
  <c r="V82" i="8"/>
  <c r="V72" i="8" s="1"/>
  <c r="U82" i="8"/>
  <c r="U72" i="8" s="1"/>
  <c r="T82" i="8"/>
  <c r="T72" i="8" s="1"/>
  <c r="R82" i="8"/>
  <c r="R72" i="8" s="1"/>
  <c r="Q82" i="8"/>
  <c r="Q72" i="8" s="1"/>
  <c r="P82" i="8"/>
  <c r="P72" i="8" s="1"/>
  <c r="N82" i="8"/>
  <c r="N72" i="8" s="1"/>
  <c r="M82" i="8"/>
  <c r="M72" i="8" s="1"/>
  <c r="L82" i="8"/>
  <c r="L72" i="8" s="1"/>
  <c r="J82" i="8"/>
  <c r="J72" i="8" s="1"/>
  <c r="I82" i="8"/>
  <c r="I72" i="8" s="1"/>
  <c r="H82" i="8"/>
  <c r="H72" i="8" s="1"/>
  <c r="G82" i="8"/>
  <c r="G72" i="8" s="1"/>
  <c r="V66" i="8"/>
  <c r="V65" i="8" s="1"/>
  <c r="U66" i="8"/>
  <c r="U65" i="8" s="1"/>
  <c r="T66" i="8"/>
  <c r="T65" i="8" s="1"/>
  <c r="S66" i="8"/>
  <c r="S65" i="8" s="1"/>
  <c r="R66" i="8"/>
  <c r="R65" i="8" s="1"/>
  <c r="Q66" i="8"/>
  <c r="Q65" i="8" s="1"/>
  <c r="P66" i="8"/>
  <c r="P65" i="8" s="1"/>
  <c r="O66" i="8"/>
  <c r="O65" i="8" s="1"/>
  <c r="N66" i="8"/>
  <c r="N65" i="8" s="1"/>
  <c r="M66" i="8"/>
  <c r="M65" i="8" s="1"/>
  <c r="L66" i="8"/>
  <c r="L65" i="8" s="1"/>
  <c r="J66" i="8"/>
  <c r="J65" i="8" s="1"/>
  <c r="I66" i="8"/>
  <c r="I65" i="8" s="1"/>
  <c r="H66" i="8"/>
  <c r="H65" i="8" s="1"/>
  <c r="G66" i="8"/>
  <c r="G65" i="8" s="1"/>
  <c r="V59" i="8"/>
  <c r="V58" i="8" s="1"/>
  <c r="V57" i="8" s="1"/>
  <c r="U59" i="8"/>
  <c r="U58" i="8" s="1"/>
  <c r="U57" i="8" s="1"/>
  <c r="T59" i="8"/>
  <c r="T58" i="8" s="1"/>
  <c r="T57" i="8" s="1"/>
  <c r="S59" i="8"/>
  <c r="S58" i="8" s="1"/>
  <c r="S57" i="8" s="1"/>
  <c r="R59" i="8"/>
  <c r="R58" i="8" s="1"/>
  <c r="R57" i="8" s="1"/>
  <c r="Q59" i="8"/>
  <c r="Q58" i="8" s="1"/>
  <c r="Q57" i="8" s="1"/>
  <c r="P59" i="8"/>
  <c r="P58" i="8" s="1"/>
  <c r="P57" i="8" s="1"/>
  <c r="O59" i="8"/>
  <c r="O58" i="8" s="1"/>
  <c r="O57" i="8" s="1"/>
  <c r="N59" i="8"/>
  <c r="N58" i="8" s="1"/>
  <c r="N57" i="8" s="1"/>
  <c r="M59" i="8"/>
  <c r="M58" i="8" s="1"/>
  <c r="M57" i="8" s="1"/>
  <c r="L59" i="8"/>
  <c r="L58" i="8" s="1"/>
  <c r="L57" i="8" s="1"/>
  <c r="K59" i="8"/>
  <c r="K58" i="8" s="1"/>
  <c r="K57" i="8" s="1"/>
  <c r="J59" i="8"/>
  <c r="J58" i="8" s="1"/>
  <c r="J57" i="8" s="1"/>
  <c r="I59" i="8"/>
  <c r="I58" i="8" s="1"/>
  <c r="I57" i="8" s="1"/>
  <c r="H59" i="8"/>
  <c r="H58" i="8" s="1"/>
  <c r="H57" i="8" s="1"/>
  <c r="G59" i="8"/>
  <c r="G58" i="8" s="1"/>
  <c r="G57" i="8" s="1"/>
  <c r="V52" i="8"/>
  <c r="V51" i="8" s="1"/>
  <c r="V47" i="8" s="1"/>
  <c r="V46" i="8" s="1"/>
  <c r="O52" i="8"/>
  <c r="O51" i="8" s="1"/>
  <c r="O47" i="8" s="1"/>
  <c r="O46" i="8" s="1"/>
  <c r="K52" i="8"/>
  <c r="K51" i="8" s="1"/>
  <c r="K47" i="8" s="1"/>
  <c r="K46" i="8" s="1"/>
  <c r="U52" i="8"/>
  <c r="U51" i="8" s="1"/>
  <c r="U47" i="8" s="1"/>
  <c r="U46" i="8" s="1"/>
  <c r="T52" i="8"/>
  <c r="T51" i="8" s="1"/>
  <c r="T47" i="8" s="1"/>
  <c r="T46" i="8" s="1"/>
  <c r="R52" i="8"/>
  <c r="R51" i="8" s="1"/>
  <c r="R47" i="8" s="1"/>
  <c r="R46" i="8" s="1"/>
  <c r="Q52" i="8"/>
  <c r="Q51" i="8" s="1"/>
  <c r="Q47" i="8" s="1"/>
  <c r="Q46" i="8" s="1"/>
  <c r="P52" i="8"/>
  <c r="P51" i="8" s="1"/>
  <c r="P47" i="8" s="1"/>
  <c r="P46" i="8" s="1"/>
  <c r="N52" i="8"/>
  <c r="N51" i="8" s="1"/>
  <c r="N47" i="8" s="1"/>
  <c r="N46" i="8" s="1"/>
  <c r="M52" i="8"/>
  <c r="M51" i="8" s="1"/>
  <c r="M47" i="8" s="1"/>
  <c r="M46" i="8" s="1"/>
  <c r="L52" i="8"/>
  <c r="L51" i="8" s="1"/>
  <c r="L47" i="8" s="1"/>
  <c r="L46" i="8" s="1"/>
  <c r="J52" i="8"/>
  <c r="J51" i="8" s="1"/>
  <c r="J47" i="8" s="1"/>
  <c r="J46" i="8" s="1"/>
  <c r="I52" i="8"/>
  <c r="I51" i="8" s="1"/>
  <c r="I47" i="8" s="1"/>
  <c r="I46" i="8" s="1"/>
  <c r="H52" i="8"/>
  <c r="H51" i="8" s="1"/>
  <c r="H47" i="8" s="1"/>
  <c r="H46" i="8" s="1"/>
  <c r="G52" i="8"/>
  <c r="G51" i="8" s="1"/>
  <c r="V36" i="8"/>
  <c r="V33" i="8" s="1"/>
  <c r="U36" i="8"/>
  <c r="U33" i="8" s="1"/>
  <c r="T36" i="8"/>
  <c r="T33" i="8" s="1"/>
  <c r="R36" i="8"/>
  <c r="R33" i="8" s="1"/>
  <c r="Q36" i="8"/>
  <c r="Q33" i="8" s="1"/>
  <c r="M36" i="8"/>
  <c r="M33" i="8" s="1"/>
  <c r="L36" i="8"/>
  <c r="L33" i="8" s="1"/>
  <c r="J36" i="8"/>
  <c r="J33" i="8" s="1"/>
  <c r="I36" i="8"/>
  <c r="I33" i="8" s="1"/>
  <c r="H36" i="8"/>
  <c r="H33" i="8" s="1"/>
  <c r="G36" i="8"/>
  <c r="G33" i="8" s="1"/>
  <c r="P36" i="8"/>
  <c r="P33" i="8" s="1"/>
  <c r="N36" i="8"/>
  <c r="N33" i="8" s="1"/>
  <c r="S31" i="8"/>
  <c r="S30" i="8" s="1"/>
  <c r="S29" i="8" s="1"/>
  <c r="S28" i="8" s="1"/>
  <c r="O31" i="8"/>
  <c r="O30" i="8" s="1"/>
  <c r="O29" i="8" s="1"/>
  <c r="O28" i="8" s="1"/>
  <c r="O27" i="8" s="1"/>
  <c r="K31" i="8"/>
  <c r="K30" i="8" s="1"/>
  <c r="K29" i="8" s="1"/>
  <c r="K28" i="8" s="1"/>
  <c r="K27" i="8" s="1"/>
  <c r="V30" i="8"/>
  <c r="V29" i="8" s="1"/>
  <c r="V28" i="8" s="1"/>
  <c r="V27" i="8" s="1"/>
  <c r="U30" i="8"/>
  <c r="U29" i="8" s="1"/>
  <c r="U28" i="8" s="1"/>
  <c r="U27" i="8" s="1"/>
  <c r="T30" i="8"/>
  <c r="T29" i="8" s="1"/>
  <c r="T28" i="8" s="1"/>
  <c r="T27" i="8" s="1"/>
  <c r="R30" i="8"/>
  <c r="R29" i="8" s="1"/>
  <c r="R28" i="8" s="1"/>
  <c r="R27" i="8" s="1"/>
  <c r="Q30" i="8"/>
  <c r="Q29" i="8" s="1"/>
  <c r="Q28" i="8" s="1"/>
  <c r="Q27" i="8" s="1"/>
  <c r="P30" i="8"/>
  <c r="P29" i="8" s="1"/>
  <c r="P28" i="8" s="1"/>
  <c r="P27" i="8" s="1"/>
  <c r="N30" i="8"/>
  <c r="N29" i="8" s="1"/>
  <c r="N28" i="8" s="1"/>
  <c r="N27" i="8" s="1"/>
  <c r="M30" i="8"/>
  <c r="M29" i="8" s="1"/>
  <c r="M28" i="8" s="1"/>
  <c r="M27" i="8" s="1"/>
  <c r="L30" i="8"/>
  <c r="L29" i="8" s="1"/>
  <c r="L28" i="8" s="1"/>
  <c r="L27" i="8" s="1"/>
  <c r="J30" i="8"/>
  <c r="J29" i="8" s="1"/>
  <c r="J28" i="8" s="1"/>
  <c r="J27" i="8" s="1"/>
  <c r="I30" i="8"/>
  <c r="I29" i="8" s="1"/>
  <c r="I28" i="8" s="1"/>
  <c r="I27" i="8" s="1"/>
  <c r="H30" i="8"/>
  <c r="H29" i="8" s="1"/>
  <c r="H28" i="8" s="1"/>
  <c r="H27" i="8" s="1"/>
  <c r="G30" i="8"/>
  <c r="G29" i="8" s="1"/>
  <c r="G28" i="8" s="1"/>
  <c r="G27" i="8" s="1"/>
  <c r="S16" i="8"/>
  <c r="S15" i="8" s="1"/>
  <c r="S14" i="8" s="1"/>
  <c r="O16" i="8"/>
  <c r="O15" i="8" s="1"/>
  <c r="O14" i="8" s="1"/>
  <c r="O13" i="8" s="1"/>
  <c r="K16" i="8"/>
  <c r="K15" i="8" s="1"/>
  <c r="K14" i="8" s="1"/>
  <c r="K13" i="8" s="1"/>
  <c r="V16" i="8"/>
  <c r="V15" i="8" s="1"/>
  <c r="V14" i="8" s="1"/>
  <c r="V13" i="8" s="1"/>
  <c r="U16" i="8"/>
  <c r="U15" i="8" s="1"/>
  <c r="U14" i="8" s="1"/>
  <c r="U13" i="8" s="1"/>
  <c r="T16" i="8"/>
  <c r="T15" i="8" s="1"/>
  <c r="T14" i="8" s="1"/>
  <c r="T13" i="8" s="1"/>
  <c r="R16" i="8"/>
  <c r="R15" i="8" s="1"/>
  <c r="R14" i="8" s="1"/>
  <c r="R13" i="8" s="1"/>
  <c r="Q16" i="8"/>
  <c r="Q15" i="8" s="1"/>
  <c r="Q14" i="8" s="1"/>
  <c r="Q13" i="8" s="1"/>
  <c r="P16" i="8"/>
  <c r="P15" i="8" s="1"/>
  <c r="P14" i="8" s="1"/>
  <c r="P13" i="8" s="1"/>
  <c r="N16" i="8"/>
  <c r="N15" i="8" s="1"/>
  <c r="N14" i="8" s="1"/>
  <c r="N13" i="8" s="1"/>
  <c r="M16" i="8"/>
  <c r="M15" i="8" s="1"/>
  <c r="M14" i="8" s="1"/>
  <c r="M13" i="8" s="1"/>
  <c r="L16" i="8"/>
  <c r="L15" i="8" s="1"/>
  <c r="L14" i="8" s="1"/>
  <c r="L13" i="8" s="1"/>
  <c r="J16" i="8"/>
  <c r="J15" i="8" s="1"/>
  <c r="J14" i="8" s="1"/>
  <c r="J13" i="8" s="1"/>
  <c r="I16" i="8"/>
  <c r="I15" i="8" s="1"/>
  <c r="I14" i="8" s="1"/>
  <c r="I13" i="8" s="1"/>
  <c r="H16" i="8"/>
  <c r="H15" i="8" s="1"/>
  <c r="H14" i="8" s="1"/>
  <c r="H13" i="8" s="1"/>
  <c r="G16" i="8"/>
  <c r="G15" i="8" s="1"/>
  <c r="G14" i="8" s="1"/>
  <c r="G13" i="8" s="1"/>
  <c r="T333" i="8" l="1"/>
  <c r="S395" i="8"/>
  <c r="L171" i="8"/>
  <c r="S304" i="8"/>
  <c r="S303" i="8" s="1"/>
  <c r="M171" i="8"/>
  <c r="N333" i="8"/>
  <c r="S124" i="8"/>
  <c r="S157" i="8"/>
  <c r="S13" i="8"/>
  <c r="S27" i="8"/>
  <c r="G171" i="8"/>
  <c r="P171" i="8"/>
  <c r="H333" i="8"/>
  <c r="S391" i="8"/>
  <c r="H171" i="8"/>
  <c r="Q171" i="8"/>
  <c r="P333" i="8"/>
  <c r="I333" i="8"/>
  <c r="Q333" i="8"/>
  <c r="H12" i="8"/>
  <c r="R333" i="8"/>
  <c r="M333" i="8"/>
  <c r="U333" i="8"/>
  <c r="G293" i="8"/>
  <c r="G292" i="8" s="1"/>
  <c r="G298" i="8"/>
  <c r="G297" i="8" s="1"/>
  <c r="G296" i="8" s="1"/>
  <c r="K215" i="8"/>
  <c r="K214" i="8" s="1"/>
  <c r="K213" i="8" s="1"/>
  <c r="K225" i="8"/>
  <c r="K224" i="8" s="1"/>
  <c r="K223" i="8" s="1"/>
  <c r="P209" i="8"/>
  <c r="P208" i="8" s="1"/>
  <c r="P197" i="8" s="1"/>
  <c r="S215" i="8"/>
  <c r="S214" i="8" s="1"/>
  <c r="S213" i="8" s="1"/>
  <c r="S225" i="8"/>
  <c r="S224" i="8" s="1"/>
  <c r="S223" i="8" s="1"/>
  <c r="Q209" i="8"/>
  <c r="Q208" i="8" s="1"/>
  <c r="H209" i="8"/>
  <c r="H208" i="8" s="1"/>
  <c r="H197" i="8" s="1"/>
  <c r="R209" i="8"/>
  <c r="R208" i="8" s="1"/>
  <c r="R197" i="8" s="1"/>
  <c r="I209" i="8"/>
  <c r="I208" i="8" s="1"/>
  <c r="T209" i="8"/>
  <c r="T208" i="8" s="1"/>
  <c r="T197" i="8" s="1"/>
  <c r="J209" i="8"/>
  <c r="J208" i="8" s="1"/>
  <c r="U209" i="8"/>
  <c r="U208" i="8" s="1"/>
  <c r="V209" i="8"/>
  <c r="V208" i="8" s="1"/>
  <c r="V197" i="8" s="1"/>
  <c r="L209" i="8"/>
  <c r="L208" i="8" s="1"/>
  <c r="L197" i="8" s="1"/>
  <c r="M209" i="8"/>
  <c r="M208" i="8" s="1"/>
  <c r="M197" i="8" s="1"/>
  <c r="O215" i="8"/>
  <c r="O214" i="8" s="1"/>
  <c r="O213" i="8" s="1"/>
  <c r="O225" i="8"/>
  <c r="O224" i="8" s="1"/>
  <c r="O223" i="8" s="1"/>
  <c r="K209" i="8"/>
  <c r="K208" i="8" s="1"/>
  <c r="G224" i="8"/>
  <c r="G223" i="8" s="1"/>
  <c r="G197" i="8" s="1"/>
  <c r="M32" i="8"/>
  <c r="Q32" i="8"/>
  <c r="G32" i="8"/>
  <c r="H32" i="8"/>
  <c r="N32" i="8"/>
  <c r="P32" i="8"/>
  <c r="R32" i="8"/>
  <c r="T32" i="8"/>
  <c r="U32" i="8"/>
  <c r="I32" i="8"/>
  <c r="L32" i="8"/>
  <c r="V32" i="8"/>
  <c r="O142" i="8"/>
  <c r="O141" i="8" s="1"/>
  <c r="O138" i="8" s="1"/>
  <c r="O129" i="8" s="1"/>
  <c r="K142" i="8"/>
  <c r="K141" i="8" s="1"/>
  <c r="K138" i="8" s="1"/>
  <c r="K129" i="8" s="1"/>
  <c r="I296" i="8"/>
  <c r="I291" i="8" s="1"/>
  <c r="S52" i="8"/>
  <c r="S51" i="8" s="1"/>
  <c r="O115" i="8"/>
  <c r="O114" i="8" s="1"/>
  <c r="V296" i="8"/>
  <c r="V291" i="8" s="1"/>
  <c r="T324" i="8"/>
  <c r="I199" i="8"/>
  <c r="I198" i="8" s="1"/>
  <c r="O36" i="8"/>
  <c r="O33" i="8" s="1"/>
  <c r="S36" i="8"/>
  <c r="S33" i="8" s="1"/>
  <c r="O353" i="8"/>
  <c r="O352" i="8" s="1"/>
  <c r="O333" i="8" s="1"/>
  <c r="J312" i="8"/>
  <c r="J311" i="8" s="1"/>
  <c r="K368" i="8"/>
  <c r="K367" i="8" s="1"/>
  <c r="S353" i="8"/>
  <c r="S352" i="8" s="1"/>
  <c r="O368" i="8"/>
  <c r="O367" i="8" s="1"/>
  <c r="Q324" i="8"/>
  <c r="R319" i="8"/>
  <c r="S364" i="8"/>
  <c r="S363" i="8" s="1"/>
  <c r="G324" i="8"/>
  <c r="K115" i="8"/>
  <c r="K114" i="8" s="1"/>
  <c r="K99" i="8"/>
  <c r="K95" i="8" s="1"/>
  <c r="S115" i="8"/>
  <c r="S114" i="8" s="1"/>
  <c r="O82" i="8"/>
  <c r="O72" i="8" s="1"/>
  <c r="K86" i="8"/>
  <c r="K85" i="8" s="1"/>
  <c r="G138" i="8"/>
  <c r="G129" i="8" s="1"/>
  <c r="O178" i="8"/>
  <c r="O177" i="8" s="1"/>
  <c r="O171" i="8" s="1"/>
  <c r="J214" i="8"/>
  <c r="J213" i="8" s="1"/>
  <c r="J296" i="8"/>
  <c r="P324" i="8"/>
  <c r="N324" i="8"/>
  <c r="J364" i="8"/>
  <c r="J363" i="8" s="1"/>
  <c r="J333" i="8" s="1"/>
  <c r="J393" i="8"/>
  <c r="J392" i="8" s="1"/>
  <c r="J391" i="8" s="1"/>
  <c r="S86" i="8"/>
  <c r="S85" i="8" s="1"/>
  <c r="O210" i="8"/>
  <c r="T296" i="8"/>
  <c r="T291" i="8" s="1"/>
  <c r="L324" i="8"/>
  <c r="U324" i="8"/>
  <c r="O319" i="8"/>
  <c r="K186" i="8"/>
  <c r="K185" i="8" s="1"/>
  <c r="K171" i="8" s="1"/>
  <c r="V324" i="8"/>
  <c r="O364" i="8"/>
  <c r="O363" i="8" s="1"/>
  <c r="I319" i="8"/>
  <c r="L319" i="8"/>
  <c r="U319" i="8"/>
  <c r="M324" i="8"/>
  <c r="I324" i="8"/>
  <c r="H324" i="8"/>
  <c r="S106" i="8"/>
  <c r="S105" i="8" s="1"/>
  <c r="U224" i="8"/>
  <c r="U223" i="8" s="1"/>
  <c r="J115" i="8"/>
  <c r="J114" i="8" s="1"/>
  <c r="S210" i="8"/>
  <c r="K36" i="8"/>
  <c r="K33" i="8" s="1"/>
  <c r="K66" i="8"/>
  <c r="K65" i="8" s="1"/>
  <c r="G319" i="8"/>
  <c r="V191" i="8"/>
  <c r="V190" i="8" s="1"/>
  <c r="V189" i="8" s="1"/>
  <c r="V171" i="8" s="1"/>
  <c r="S192" i="8"/>
  <c r="S191" i="8" s="1"/>
  <c r="S190" i="8" s="1"/>
  <c r="S189" i="8" s="1"/>
  <c r="K316" i="8"/>
  <c r="K315" i="8" s="1"/>
  <c r="T319" i="8"/>
  <c r="R324" i="8"/>
  <c r="S324" i="8"/>
  <c r="K82" i="8"/>
  <c r="K72" i="8" s="1"/>
  <c r="K106" i="8"/>
  <c r="K105" i="8" s="1"/>
  <c r="O106" i="8"/>
  <c r="O105" i="8" s="1"/>
  <c r="J138" i="8"/>
  <c r="J129" i="8" s="1"/>
  <c r="J186" i="8"/>
  <c r="J185" i="8" s="1"/>
  <c r="J171" i="8" s="1"/>
  <c r="L296" i="8"/>
  <c r="L291" i="8" s="1"/>
  <c r="V319" i="8"/>
  <c r="M319" i="8"/>
  <c r="K312" i="8"/>
  <c r="K311" i="8" s="1"/>
  <c r="O86" i="8"/>
  <c r="O85" i="8" s="1"/>
  <c r="S186" i="8"/>
  <c r="S185" i="8" s="1"/>
  <c r="O312" i="8"/>
  <c r="O311" i="8" s="1"/>
  <c r="S319" i="8"/>
  <c r="P319" i="8"/>
  <c r="J324" i="8"/>
  <c r="S141" i="8"/>
  <c r="S138" i="8" s="1"/>
  <c r="Q296" i="8"/>
  <c r="S312" i="8"/>
  <c r="S311" i="8" s="1"/>
  <c r="H296" i="8"/>
  <c r="H291" i="8" s="1"/>
  <c r="J319" i="8"/>
  <c r="H319" i="8"/>
  <c r="Q319" i="8"/>
  <c r="K353" i="8"/>
  <c r="K352" i="8" s="1"/>
  <c r="K333" i="8" s="1"/>
  <c r="K364" i="8"/>
  <c r="K363" i="8" s="1"/>
  <c r="N296" i="8"/>
  <c r="O316" i="8"/>
  <c r="O315" i="8" s="1"/>
  <c r="N319" i="8"/>
  <c r="P296" i="8"/>
  <c r="P291" i="8" s="1"/>
  <c r="S316" i="8"/>
  <c r="S315" i="8" s="1"/>
  <c r="K319" i="8"/>
  <c r="K324" i="8"/>
  <c r="O324" i="8"/>
  <c r="N210" i="8"/>
  <c r="Q224" i="8"/>
  <c r="Q223" i="8" s="1"/>
  <c r="O186" i="8"/>
  <c r="O185" i="8" s="1"/>
  <c r="J106" i="8"/>
  <c r="J105" i="8" s="1"/>
  <c r="Q294" i="8"/>
  <c r="Q293" i="8" s="1"/>
  <c r="Q292" i="8" s="1"/>
  <c r="O294" i="8"/>
  <c r="O293" i="8" s="1"/>
  <c r="O292" i="8" s="1"/>
  <c r="S368" i="8"/>
  <c r="S367" i="8" s="1"/>
  <c r="V368" i="8"/>
  <c r="V367" i="8" s="1"/>
  <c r="V333" i="8" s="1"/>
  <c r="N294" i="8"/>
  <c r="N293" i="8" s="1"/>
  <c r="N292" i="8" s="1"/>
  <c r="U296" i="8"/>
  <c r="U291" i="8" s="1"/>
  <c r="P12" i="8" l="1"/>
  <c r="S333" i="8"/>
  <c r="S129" i="8"/>
  <c r="S47" i="8"/>
  <c r="S46" i="8" s="1"/>
  <c r="S171" i="8"/>
  <c r="L12" i="8"/>
  <c r="T12" i="8"/>
  <c r="N291" i="8"/>
  <c r="G291" i="8"/>
  <c r="G12" i="8" s="1"/>
  <c r="J291" i="8"/>
  <c r="Q291" i="8"/>
  <c r="V12" i="8"/>
  <c r="Q197" i="8"/>
  <c r="U197" i="8"/>
  <c r="U12" i="8" s="1"/>
  <c r="J197" i="8"/>
  <c r="I197" i="8"/>
  <c r="I12" i="8" s="1"/>
  <c r="S209" i="8"/>
  <c r="S208" i="8" s="1"/>
  <c r="N209" i="8"/>
  <c r="N208" i="8" s="1"/>
  <c r="O209" i="8"/>
  <c r="O208" i="8" s="1"/>
  <c r="J32" i="8"/>
  <c r="O32" i="8"/>
  <c r="K32" i="8"/>
  <c r="S296" i="8"/>
  <c r="S291" i="8" s="1"/>
  <c r="R296" i="8"/>
  <c r="O296" i="8"/>
  <c r="O291" i="8" s="1"/>
  <c r="S32" i="8" l="1"/>
  <c r="Q12" i="8"/>
  <c r="J12" i="8"/>
  <c r="R291" i="8"/>
  <c r="R12" i="8" s="1"/>
  <c r="O197" i="8"/>
  <c r="O12" i="8" s="1"/>
  <c r="S197" i="8"/>
  <c r="S12" i="8" s="1"/>
  <c r="K296" i="8"/>
  <c r="K291" i="8" s="1"/>
  <c r="M296" i="8"/>
  <c r="M291" i="8" l="1"/>
  <c r="M12" i="8" s="1"/>
  <c r="N206" i="8" l="1"/>
  <c r="N205" i="8" s="1"/>
  <c r="N204" i="8" s="1"/>
  <c r="N197" i="8" s="1"/>
  <c r="N12" i="8" s="1"/>
  <c r="K206" i="8"/>
  <c r="K205" i="8" s="1"/>
  <c r="K204" i="8" s="1"/>
  <c r="K197" i="8" s="1"/>
  <c r="K12" i="8" s="1"/>
</calcChain>
</file>

<file path=xl/sharedStrings.xml><?xml version="1.0" encoding="utf-8"?>
<sst xmlns="http://schemas.openxmlformats.org/spreadsheetml/2006/main" count="1275" uniqueCount="692">
  <si>
    <t>Giá trị khối lượng thực hiện từ khởi công đến 31/12/2023</t>
  </si>
  <si>
    <t>Lũy kế vốn đã bố trí đến 31/12/2023</t>
  </si>
  <si>
    <t>STT</t>
  </si>
  <si>
    <t>Xây dựng Không gian Khởi nghiệp và Đổi mới sáng tạo tỉnh Đồng Tháp</t>
  </si>
  <si>
    <t>Nâng cấp, mở rộng Bệnh viện Phổi</t>
  </si>
  <si>
    <t>Dự án khởi công mới trong giai đoạn 5 năm 2021-2025</t>
  </si>
  <si>
    <t>TPCL</t>
  </si>
  <si>
    <t>2023 - 2025</t>
  </si>
  <si>
    <t>1331/QĐ-UBND.HC ngày 25/12/2023 của UBND Tỉnh</t>
  </si>
  <si>
    <t>HHN</t>
  </si>
  <si>
    <t>TPHN</t>
  </si>
  <si>
    <t>HCL</t>
  </si>
  <si>
    <t>Nâng cấp lên thành Bệnh viện quy mô 200 giường</t>
  </si>
  <si>
    <t>HTM</t>
  </si>
  <si>
    <t>Kế hoạch vốn năm</t>
  </si>
  <si>
    <t>(Dự toán đã được Hội đồng nhân dân quyết định)</t>
  </si>
  <si>
    <t>Đơn vị: Triệu đồng</t>
  </si>
  <si>
    <t>A</t>
  </si>
  <si>
    <t>B</t>
  </si>
  <si>
    <t>Biểu số 58/CK-NSNN</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</si>
  <si>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</si>
  <si>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</si>
  <si>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</si>
  <si>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</si>
  <si>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</si>
  <si>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</si>
  <si>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</si>
  <si>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Chia theo nguồn vốn</t>
  </si>
  <si>
    <t>Tổng số</t>
  </si>
  <si>
    <t>Ngoài nước</t>
  </si>
  <si>
    <t>Ngân sách trung ương</t>
  </si>
  <si>
    <t>Ngân sách địa phương</t>
  </si>
  <si>
    <t>Chuẩn bị đầu tư</t>
  </si>
  <si>
    <t>Thực hiện dự án</t>
  </si>
  <si>
    <t>Quốc phòng</t>
  </si>
  <si>
    <t>An ninh và trật tự, an toàn xã hội</t>
  </si>
  <si>
    <t>Giáo dục, đào tạo và giáo dục nghề nghiệp</t>
  </si>
  <si>
    <t>Y tế, dân số và gia đình</t>
  </si>
  <si>
    <t>Văn hóa, thông tin</t>
  </si>
  <si>
    <t>Thể dục, thể thao</t>
  </si>
  <si>
    <t>Nông nghiệp, lâm nghiệp, thủy lợi và thủy sản</t>
  </si>
  <si>
    <t xml:space="preserve">Giao thông </t>
  </si>
  <si>
    <t>Khu công nghiệp và khu kinh tế</t>
  </si>
  <si>
    <t>Công nghệ thông tin</t>
  </si>
  <si>
    <t>Công trình công cộng tại các đô thị, hạ tầng kỹ thuật khu đô thị mới</t>
  </si>
  <si>
    <t>Chương trình Đảm bảo cơ sở vật chất cho chương trình giáo dục mầm non và giáo dục phổ thông giai đoạn 2021-2025</t>
  </si>
  <si>
    <t>C</t>
  </si>
  <si>
    <t>D</t>
  </si>
  <si>
    <t>E</t>
  </si>
  <si>
    <t>G</t>
  </si>
  <si>
    <t>H</t>
  </si>
  <si>
    <t>I</t>
  </si>
  <si>
    <t>Chương trình mục tiêu quốc gia xây dựng nông thôn mới giai đoạn 2021-2025</t>
  </si>
  <si>
    <t>K</t>
  </si>
  <si>
    <t>(Dự toán trình Hội đồng nhân dân)</t>
  </si>
  <si>
    <r>
      <t xml:space="preserve">Tổng số </t>
    </r>
    <r>
      <rPr>
        <sz val="12"/>
        <rFont val="Times New Roman"/>
        <family val="1"/>
      </rPr>
      <t>(tất cả các nguồn vốn)</t>
    </r>
  </si>
  <si>
    <t>a</t>
  </si>
  <si>
    <t>Chiều dài tuyến khoảng 16Km, xây dựng 19 cầu</t>
  </si>
  <si>
    <t>2023-2027</t>
  </si>
  <si>
    <t>180/QĐ-UBND.HC ngày 13/02/2023 của UBND Tỉnh</t>
  </si>
  <si>
    <t>Nâng cấp, mở rộng 11 cầu và xây mới 01 cầu tải trọng HL93</t>
  </si>
  <si>
    <t>2022-2024</t>
  </si>
  <si>
    <t>HTN</t>
  </si>
  <si>
    <t>HTB</t>
  </si>
  <si>
    <t>02 bờ phà, 4,9km đường, 01 cầu</t>
  </si>
  <si>
    <t>2024-2025</t>
  </si>
  <si>
    <t>199/QĐ-UBND-HC ngày 22/02/2023 của UBND Tỉnh</t>
  </si>
  <si>
    <t>02 cầu tải trọng HL-93</t>
  </si>
  <si>
    <t>Hạ tầng kỹ thuật khu kinh tế cửa khẩu Đồng Tháp (giai đoạn 3)</t>
  </si>
  <si>
    <t>HTH, HHN, TPHN</t>
  </si>
  <si>
    <t>Ban QLDA ĐTXDCT DD&amp;CN Tỉnh</t>
  </si>
  <si>
    <t>Ban QLDA ĐTXDCT Giao thông Tỉnh</t>
  </si>
  <si>
    <t>Ban Quản lý Khu kinh tế Đồng Tháp</t>
  </si>
  <si>
    <t>2023-2025</t>
  </si>
  <si>
    <t>2024-2027</t>
  </si>
  <si>
    <t>Đoàn Kinh tế - Quốc phòng 959/QK9</t>
  </si>
  <si>
    <t xml:space="preserve"> 08 cầu và 11,6km đường GTNT</t>
  </si>
  <si>
    <t>Trường MN Bình Thạnh B</t>
  </si>
  <si>
    <t>Xã Phong Mỹ</t>
  </si>
  <si>
    <t>Xã Gáo Giồng</t>
  </si>
  <si>
    <t>Trường TH Bình Thạnh 2</t>
  </si>
  <si>
    <t>Trường TH Bình Thạnh 3</t>
  </si>
  <si>
    <t>Trường TH Tân Hội Trung 1</t>
  </si>
  <si>
    <t>Xã Tân Hội Trung</t>
  </si>
  <si>
    <t>Trường THCS Phương Trà</t>
  </si>
  <si>
    <t>UBND huyện Cao Lãnh</t>
  </si>
  <si>
    <t>Cầu Xẻo Quýt, xã Tân Hội Trung</t>
  </si>
  <si>
    <t>Xây dựng mới cầu và đường vào cầu</t>
  </si>
  <si>
    <t>298/QĐ-UBND ngày 31/5/2023 của UBND huyện</t>
  </si>
  <si>
    <t>Đường trục chính số 4, khóm Mỹ Phú Đất Liền</t>
  </si>
  <si>
    <t>Xã Mỹ Hội</t>
  </si>
  <si>
    <t>Trường Tiểu học Phú Long (điểm chính)</t>
  </si>
  <si>
    <t>12PH+25PCN+HMP+TB</t>
  </si>
  <si>
    <t>UBND huyện Châu Thành</t>
  </si>
  <si>
    <t>Trụ sở UBND xã An Khánh</t>
  </si>
  <si>
    <t>UBND huyện Hồng Ngự</t>
  </si>
  <si>
    <t>Đường cặp chùa Phước Hưng (đoạn từ đường 30/4 đến đường Ngô Quyền)</t>
  </si>
  <si>
    <t>huyện Hồng Ngự</t>
  </si>
  <si>
    <t>2022-2025</t>
  </si>
  <si>
    <t>HL Vò</t>
  </si>
  <si>
    <t>Trường MG Mỹ An Hưng B</t>
  </si>
  <si>
    <t>Trường TH Định Yên 2</t>
  </si>
  <si>
    <t>UBND huyện Lấp Vò</t>
  </si>
  <si>
    <t>Khu dân cư đường Đ05 (từ đường Đ10 đến đường ĐT 848)</t>
  </si>
  <si>
    <t>Xã Long Thắng</t>
  </si>
  <si>
    <t>Xã Long Hậu</t>
  </si>
  <si>
    <t>Xã Tân Thành</t>
  </si>
  <si>
    <t>Xã Tân Hòa</t>
  </si>
  <si>
    <t>Xã Phong Hòa</t>
  </si>
  <si>
    <t>UBND huyện Lai Vung</t>
  </si>
  <si>
    <t>Trường MG Tân Hoà (Điểm chính)</t>
  </si>
  <si>
    <t>07PH+16PCN+HMP</t>
  </si>
  <si>
    <t>Trường TH Bình Thành 1</t>
  </si>
  <si>
    <t>25PH+25PCN+HMP+TB</t>
  </si>
  <si>
    <t>Trường TH Tân Phú 2 (Điểm chính)</t>
  </si>
  <si>
    <t>10PH+18PCN+HMP+TB</t>
  </si>
  <si>
    <t>UBND huyện Thanh Bình</t>
  </si>
  <si>
    <t>Bố trí dân cư tỉnh Đồng Tháp giai đoạn 2021-2025 (DA thành phần 02: Cụm dân cư An Phong, xã An Phong, HTB)</t>
  </si>
  <si>
    <t>2021-2025</t>
  </si>
  <si>
    <t>Bố trí dân cư tỉnh Đồng Tháp giai đoạn 2021-2025 (DA thành phần 01: Cụm dân cư Kênh 17, xã Long Thuận, HHN)</t>
  </si>
  <si>
    <t xml:space="preserve">Đường trục Đ-03 (rạch Đốc Vàng Hạ - Võ Văn Kiệt) </t>
  </si>
  <si>
    <t>xã Bình Thành</t>
  </si>
  <si>
    <t>Trường Mầm non Hoa Sen</t>
  </si>
  <si>
    <t>06 phòng học, 15 phòng chức năng và các hạng mục phụ</t>
  </si>
  <si>
    <t>UBND huyện Tam Nông</t>
  </si>
  <si>
    <t>Sở Nông nghiệp và Phát triển nông thôn</t>
  </si>
  <si>
    <t>Sở Giao thông vận tải</t>
  </si>
  <si>
    <t>Sở Giáo dục và Đào tạo</t>
  </si>
  <si>
    <t>Sở Văn hóa, Thể thao và Du lịch</t>
  </si>
  <si>
    <t>Sở Xây dựng</t>
  </si>
  <si>
    <t>Công an Tỉnh</t>
  </si>
  <si>
    <t>Vườn Quốc gia Tràm Chim</t>
  </si>
  <si>
    <t>II</t>
  </si>
  <si>
    <t>UBND thành phố Hồng Ngự</t>
  </si>
  <si>
    <t xml:space="preserve">Trường MG Phú Thọ (điểm chính) </t>
  </si>
  <si>
    <t>08 phòng học, 15 phòng chức năng và các hạng mục phụ</t>
  </si>
  <si>
    <t>Trường MN Phú Đức (điểm chính)</t>
  </si>
  <si>
    <t>05 phòng học, 09 phòng chức năng và các hạng mục phụ</t>
  </si>
  <si>
    <t>Trường TH Phú Thành B2 (Điểm chính)</t>
  </si>
  <si>
    <t>02 phòng học, 19 phòng chức năng và các hạng mục phụ</t>
  </si>
  <si>
    <t>Trường TH Phú Thành A2 (Điểm chính)</t>
  </si>
  <si>
    <t>19 phòng chức năng và các hạng mục phụ</t>
  </si>
  <si>
    <t>Trường TH-THCS Phú Xuân</t>
  </si>
  <si>
    <t>03 phòng học, 24 phòng chức năng và hạng mục phụ</t>
  </si>
  <si>
    <t>892/QĐ-UBND-HC ngày 29/6/2022 của UBND huyện</t>
  </si>
  <si>
    <t>Đường bờ Đông kênh Mười Tải</t>
  </si>
  <si>
    <t>Cầu qua kênh Đường Gạo</t>
  </si>
  <si>
    <t>Dự án Phát triển đô thị chợ An Long</t>
  </si>
  <si>
    <t>- Mở rộng, nâng cấp Đường Bờ Đông kênh Mười tải (Đoạn từ kênh Tân Công Sính 1 đến kênh Phước xuyên)</t>
  </si>
  <si>
    <t>Xã Phú Cường, xã Hòa Bình</t>
  </si>
  <si>
    <t>Dài 5km, nền đường rộng 7,5m, mặt đường láng nhựa rộng 5,5m</t>
  </si>
  <si>
    <t>Xã Phú Thành A</t>
  </si>
  <si>
    <t>- Cứng hóa mặt bờ bao lộ đal tuyến bờ Tây kênh Kháng Chiến, Phú Thành A (xuất phát từ kênh Đồng Tiến đến kênh Tư Đệ - Láng Chim)</t>
  </si>
  <si>
    <t>Đường láng nhựa dài 3,1km</t>
  </si>
  <si>
    <t>Xã Phú Hiệp</t>
  </si>
  <si>
    <t>Diện tích khoảng 18,31 ha; bố trí khoảng 843 hộ dân</t>
  </si>
  <si>
    <t>463/QĐ-UBND-HC ngày 20/04/2023 của UBND Tỉnh</t>
  </si>
  <si>
    <t>Bố trí dân cư tỉnh Đồng Tháp giai đoạn 2021-2025 (DA thành phần 03: Cụm dân cư An Long, xã An Long, HTN)</t>
  </si>
  <si>
    <t>Đảm bảo nước sạch vùng nông thôn trong điều kiện biến đổi khí hậu tỉnh Đồng Tháp</t>
  </si>
  <si>
    <t>Mạng đường ống cấp nước đến hộ gia đình sau tuyến ống chính của Dự án thành phần số 7</t>
  </si>
  <si>
    <t>Tỉnh Đồng Tháp</t>
  </si>
  <si>
    <t>HCT</t>
  </si>
  <si>
    <t>HTB, HCL, HTM</t>
  </si>
  <si>
    <t xml:space="preserve">Bảo tàng Đồng Tháp Mười tại Khu di tích Gò Tháp </t>
  </si>
  <si>
    <t>Xây dựng Hệ thống quản lý quy hoạch hạ tầng đô thị</t>
  </si>
  <si>
    <t>1121/QĐ-UBND-HC ngày 14/10/2022 của UBND Tỉnh</t>
  </si>
  <si>
    <t>Tỉnh ĐT</t>
  </si>
  <si>
    <t>UBND Thành phố Cao Lãnh</t>
  </si>
  <si>
    <t>Nâng cấp tuyến đê bao, kè chống sạt lở, xây dựng hệ thống cống dọc sông Tiền, Thành phố Cao Lãnh (giai đoạn 2)</t>
  </si>
  <si>
    <t>2025-2025</t>
  </si>
  <si>
    <t>Nâng cấp và mở rộng đường Phạm Hữu Lầu (cầu Cái Tôm đến đường Thiên Hộ Dương)</t>
  </si>
  <si>
    <t>Trường MG An Bình B (điểm chính)</t>
  </si>
  <si>
    <t>14 P.học+ các phòng chức năng+ hạng mục phụ và thiết bị</t>
  </si>
  <si>
    <t>12PH+9PCN+TB+HMP</t>
  </si>
  <si>
    <t>Chỉnh trang đô thị và cải thiện môi trường Tuyến dân cư Mương Nhà Máy</t>
  </si>
  <si>
    <t>2831/QĐ-UBND ngày 28/11/2023 của UBND TPHN</t>
  </si>
  <si>
    <t>Hạ tầng kỹ thuật</t>
  </si>
  <si>
    <t>Đường Nguyễn Tất Thành, phường An Lộc</t>
  </si>
  <si>
    <t>Đường Võ Nguyên Giáp, phường An Lộc</t>
  </si>
  <si>
    <t>1194/QĐ-UBND ngày 12/6/2023 của UBND TPHN</t>
  </si>
  <si>
    <t>HTH</t>
  </si>
  <si>
    <t>Đầu tư Hạ tầng phục vụ Chương trình phục hồi và phát triển Sếu đầu đỏ tại Vườn Quốc gia Tràm Chim giai đoạn 2</t>
  </si>
  <si>
    <t>UBND huyện Tân Hồng</t>
  </si>
  <si>
    <t>Xã Thông Bình</t>
  </si>
  <si>
    <t>Xây dựng mới Trung đoàn Bộ binh 320</t>
  </si>
  <si>
    <t>UBND huyện Tháp Mười</t>
  </si>
  <si>
    <t>Khu đô thị Bắc Mỹ An</t>
  </si>
  <si>
    <t>- Dự án Mô hình điểm phát triển sản phẩm OCOP - Sản phẩm từ sen trên địa bàn huyện Tháp Mười, tỉnh Đồng Tháp</t>
  </si>
  <si>
    <t>7338/QĐ-UBND
25/10/2023 của
UBND huyện</t>
  </si>
  <si>
    <t>L</t>
  </si>
  <si>
    <t>Xã Tân Mỹ</t>
  </si>
  <si>
    <t>Bố trí dân cư tỉnh Đồng Tháp giai đoạn 2021-2025 (DA thành phần 04: Cụm dân cư Tân Thuận Đông, xã Tân Thuận Đông, TPCL)</t>
  </si>
  <si>
    <t>III</t>
  </si>
  <si>
    <t>IV</t>
  </si>
  <si>
    <t>V</t>
  </si>
  <si>
    <t>VI</t>
  </si>
  <si>
    <t>VII</t>
  </si>
  <si>
    <t>VIII</t>
  </si>
  <si>
    <t>IX</t>
  </si>
  <si>
    <t>X</t>
  </si>
  <si>
    <t>XI</t>
  </si>
  <si>
    <t>DANH MỤC CÁC CHƯƠNG TRÌNH, DỰ ÁN SỬ DỤNG VỐN NGÂN SÁCH NHÀ NƯỚC NĂM 2025</t>
  </si>
  <si>
    <t>Đầu tư xây dựng công trình Khu Kinh tế Quốc phòng Tân Hồng, tỉnh Đồng Tháp/QK9 (giai đoạn 3)</t>
  </si>
  <si>
    <t>HTH, HTN, HHN</t>
  </si>
  <si>
    <t>6394/QĐ-BQP ngày 06/12/2023 của Bộ Quốc phòng</t>
  </si>
  <si>
    <t>Khối trung đoàn, khối tiểu đoàn 502, khối tiểu đoàn bộ binh 3, hạ tầng kỹ thuật, thiết bị đồng bộ</t>
  </si>
  <si>
    <t>2025-2027</t>
  </si>
  <si>
    <t>756/QĐ-UBND-HC ngày 05/9/2024 của UBND Tỉnh</t>
  </si>
  <si>
    <t>Bộ chỉ huy Quân sự Tỉnh</t>
  </si>
  <si>
    <t>Hội trường Bông Sen (Hội trường Công an Tỉnh) (công trình bí mật Nhà nước)</t>
  </si>
  <si>
    <t>660 chỗ ngồi</t>
  </si>
  <si>
    <t>267/QĐ-UBND.HC ngày 01/8/2024 của UBND Tỉnh</t>
  </si>
  <si>
    <t>Mua sắm trang, thiết bị dạy học ngoại ngữ</t>
  </si>
  <si>
    <t>Thiết bị và phần mềm dạy học tại 273 phòng dạy học ngoại ngữ</t>
  </si>
  <si>
    <t>34/QĐ-UBND-HC ngày 11/01/2022 của UBND Tỉnh</t>
  </si>
  <si>
    <t>Trường Mẫu giáo Phú Thuận B</t>
  </si>
  <si>
    <t>12PH+16PCN+TB+HMP</t>
  </si>
  <si>
    <t>640/QĐ-BQLDA.ĐT ngày 09/12/2024 của Ban QLDA&amp;PTQĐ huyện</t>
  </si>
  <si>
    <t>Trường Tiểu học Phú Thuận A2</t>
  </si>
  <si>
    <t>16PH+24PCN+TB+HMP</t>
  </si>
  <si>
    <t>646/QĐ-BQLDA.ĐT ngày 09/12/2024 của Ban QLDA&amp;PTQĐ huyện</t>
  </si>
  <si>
    <t>Trường Tiểu học Phú Thuận B2</t>
  </si>
  <si>
    <t>18PH+26PCN+TB+HMP</t>
  </si>
  <si>
    <t>643/QĐ-BQLDA.ĐT ngày 09/12/2024 của Ban QLDA&amp;PTQĐ huyện</t>
  </si>
  <si>
    <t>Trường Tiểu học Thường Phước 2</t>
  </si>
  <si>
    <t>01PH+17PCN+TB+HMP</t>
  </si>
  <si>
    <t>Trường Tiểu học Thường Thới Tiền 1</t>
  </si>
  <si>
    <t>24PH+22PCN+TB+HMP</t>
  </si>
  <si>
    <t>641/QĐ-BQLDA.ĐT ngày 09/12/2024 của Ban QLDA&amp;PTQĐ huyện</t>
  </si>
  <si>
    <t>Trường Tiểu học Long Khánh A4</t>
  </si>
  <si>
    <t>18PH+21PCN+TB+HMP</t>
  </si>
  <si>
    <t>642/QĐ-BQLDA.ĐT ngày 09/12/2024 của Ban QLDA&amp;PTQĐ huyện</t>
  </si>
  <si>
    <t>Trường Trung học cơ sở Long Khánh B</t>
  </si>
  <si>
    <t>23PCN+TB+HMP</t>
  </si>
  <si>
    <t>638/QĐ-BQLDA.ĐT ngày 09/12/2024 của BQLDA&amp;PTQĐ huyện</t>
  </si>
  <si>
    <t>Trường Trung học cơ sở Phú Thuận B</t>
  </si>
  <si>
    <t>30PCN+TB+HMP</t>
  </si>
  <si>
    <t>639/QĐ-BQLDA.ĐT ngày 09/12/2024 của Ban QLDA&amp;PTQĐ huyện</t>
  </si>
  <si>
    <t>Trường Tiểu học Phú Thuận B4</t>
  </si>
  <si>
    <t>10PH+19PCN+TB+HMP</t>
  </si>
  <si>
    <t>4403/QĐ-UBND ngày 24/10/2024 của UBND huyện</t>
  </si>
  <si>
    <t>Trường Tiểu học Tân Phước 2 (điểm chính)</t>
  </si>
  <si>
    <t>HL Vung</t>
  </si>
  <si>
    <t>253/QĐ-BQLDA&amp;PTQĐ ngày 10/12/2024 của Ban QLDA&amp;PTQĐ Huyện</t>
  </si>
  <si>
    <t xml:space="preserve">Trường THCS Định Hòa
</t>
  </si>
  <si>
    <t>252/QĐ-BQLDA&amp;PTQĐ của Ban QLDA&amp;PTQĐ Huyện</t>
  </si>
  <si>
    <t>Trường Tiểu học Tân Hòa 2 (điểm chính)</t>
  </si>
  <si>
    <t>LVung</t>
  </si>
  <si>
    <t>12PCN+Thiết bị+HMP</t>
  </si>
  <si>
    <t>2025-2026</t>
  </si>
  <si>
    <t>336/QĐ-UBND-XDCB ngày 09/12/2024 của UBND huyện</t>
  </si>
  <si>
    <t>Trường Tiểu học Tân Hòa 2 (điểm Tân Mỹ)</t>
  </si>
  <si>
    <t>1PH+thiết bị+HMP</t>
  </si>
  <si>
    <t>338/QĐ-UBND-XDCB ngày 09/12/2024 của UBND huyện</t>
  </si>
  <si>
    <t>Trường Tiểu học Long Hậu 1</t>
  </si>
  <si>
    <t>10PH+7PCN+thiết bị+HMP</t>
  </si>
  <si>
    <t>339/QĐ-UBND-XDCB ngày 09/12/2024 của UBND huyện</t>
  </si>
  <si>
    <t xml:space="preserve">Trường Tiểu học Long Hậu 4 </t>
  </si>
  <si>
    <t>6PH+2PCN+thiết bị+HMP</t>
  </si>
  <si>
    <t>340/QĐ-UBND-XDCB ngày 09/12/2024 của UBND huyện</t>
  </si>
  <si>
    <t>Trường TH - THCS An Lạc (XD sau này tách cấp 2 là Trường TH An Lạc)</t>
  </si>
  <si>
    <t>791/QĐ-BQLDA ngày 06/12/2024 của Ban QLDA&amp;PTQĐ thành phố</t>
  </si>
  <si>
    <t>1740/QĐ-UBND ngày 31/10/2024 của UBND thành phố</t>
  </si>
  <si>
    <t>7PH+21PCN+TB+HMP</t>
  </si>
  <si>
    <t>519/QĐ-UBND ngày 10/9/2024 của UBND Huyện</t>
  </si>
  <si>
    <t>15PH+18PCN+TB+HMP</t>
  </si>
  <si>
    <t xml:space="preserve">654/QĐ-UBND ngày 31/10/2024 của UBND Huyện  </t>
  </si>
  <si>
    <t>18PH+18PCN+TB+HMP</t>
  </si>
  <si>
    <t>676/QĐ-UBND ngày 13/11/2024  của UBND Huyện</t>
  </si>
  <si>
    <t>18PH+12PCN+TB+HMP</t>
  </si>
  <si>
    <t>520/QĐ-UBND ngày 10/9/2024 của UBND Huyện</t>
  </si>
  <si>
    <t>02PH+30PCN+TB+HMP</t>
  </si>
  <si>
    <t>657/QĐ-UBND ngày 01/11/2024 của UBND Huyện</t>
  </si>
  <si>
    <t>1844/QĐ-UBND-HC ngày 09/12/2024 của UBND huyện</t>
  </si>
  <si>
    <t>Trường MN Hoa Sen</t>
  </si>
  <si>
    <t>1694/QĐ-UBND-HC ngày 31/10/2024 của UBND Huyện</t>
  </si>
  <si>
    <t>266/QĐ-UBND-HC ngày 13/3/2024 của UBND Huyện</t>
  </si>
  <si>
    <t>143/QĐ-UBND-HC ngày 19/02/2024 của UBND Huyện</t>
  </si>
  <si>
    <t xml:space="preserve">1845/QĐ-UBND-HC ngày 09/12/2024 của UBND huyện
</t>
  </si>
  <si>
    <t>Trường TH An Long B</t>
  </si>
  <si>
    <t>12PH+10PCN+Thiết bị+HMP</t>
  </si>
  <si>
    <t>1866/QĐ-UBND-HC ngày 10/12/2024 của UBND huyện</t>
  </si>
  <si>
    <t>196/QĐ-UBND ngày 07/3/2024 của UBND huyện</t>
  </si>
  <si>
    <t>Trường Mẫu giáo An Khánh (Điểm Chính)</t>
  </si>
  <si>
    <t>10PH+5PCN+thiết bị+HMP</t>
  </si>
  <si>
    <t>15/QĐ-UBND ngày 04/01/2024 của UBND huyện</t>
  </si>
  <si>
    <t>Trường MG Phú Long (Điểm Chinh)</t>
  </si>
  <si>
    <t>6PH+15PCN+thiết bị+HMP</t>
  </si>
  <si>
    <t>828/QĐ-UBND ngày 16/9/2024 của UBND huyện</t>
  </si>
  <si>
    <t>Trường Tiểu học An Khánh 1 (Điểm Chính)</t>
  </si>
  <si>
    <t>7PH+19PCN+thiết bị+HMP</t>
  </si>
  <si>
    <t>1229/QĐ-UBND ngày 11/12/2024 của UBND huyện</t>
  </si>
  <si>
    <t>Trường MN Long Hưng A</t>
  </si>
  <si>
    <t>13PH+16PCN+Thiết bị+HMP</t>
  </si>
  <si>
    <t>677/QĐ-UBND-HC ngày 03/12/2024 của UBND huyện</t>
  </si>
  <si>
    <t>05PH+05PCN+HMP+TB</t>
  </si>
  <si>
    <t>349/QĐ-UBND ngày 04/7/2024 của UBND huyện</t>
  </si>
  <si>
    <t>08PH+19PCN+HMP+TB</t>
  </si>
  <si>
    <t>348/QĐ-UBND ngày 04/7/2024 của UBND huyện</t>
  </si>
  <si>
    <t>Trường TH Mỹ An Hưng B3</t>
  </si>
  <si>
    <t>19PCN+Thiết bị+HMP</t>
  </si>
  <si>
    <t>698/QĐ-UBND.HC ngày 12/12/2024 của UBND huyện</t>
  </si>
  <si>
    <t>Trường TH Vĩnh Thạnh 2 (điểm chính)</t>
  </si>
  <si>
    <t>5PH+18PCN+Thiết bị+HMP</t>
  </si>
  <si>
    <t>699/QĐ-UBND.HC ngày 12/12/2024 của UBND huyện</t>
  </si>
  <si>
    <t>Trường TH Vĩnh Thạnh 1</t>
  </si>
  <si>
    <t>12PH+14PCN+Thiết bị+HMP</t>
  </si>
  <si>
    <t>700/QĐ-UBND.HC ngày 12/12/2024 của UBND huyện</t>
  </si>
  <si>
    <t>Trường TH Long Hưng B1</t>
  </si>
  <si>
    <t>4PH+19PCN+Thiết bị+HMP</t>
  </si>
  <si>
    <t>701/QĐ-UBND.HC ngày 12/12/2024 của UBND huyện</t>
  </si>
  <si>
    <t>Trường THCS Tân Hòa</t>
  </si>
  <si>
    <t>18PH+30PCN+Thiết bị+HMP</t>
  </si>
  <si>
    <t xml:space="preserve"> 413/QĐ-UBND.HC ngày 09/12/2024 của UBND huyện</t>
  </si>
  <si>
    <t>197a/QĐ-UBND ngày 19/06/2023 của UBND huyện</t>
  </si>
  <si>
    <t>399/QĐ-UBND ngày 10/11/2023 của UBND huyện</t>
  </si>
  <si>
    <t>410/QĐ-UBND.HC ngày 09/12/2024 của UBND huyện</t>
  </si>
  <si>
    <t>Trường MN An Phong</t>
  </si>
  <si>
    <t>9PH+16PCN+Thiết bị+HMP</t>
  </si>
  <si>
    <t>411/QĐ-UBND.HC ngày 09/12/2024 của UBND huyện</t>
  </si>
  <si>
    <t>Trường TH Tân Long 2 (Điểm chính)</t>
  </si>
  <si>
    <t>10PH+18PCN+Thiết bị+HMP</t>
  </si>
  <si>
    <t>412/QĐ-UBND.HC ngày 09/12/2024 của UBND huyện</t>
  </si>
  <si>
    <t>Trường TH Trường Xuân 1</t>
  </si>
  <si>
    <t>09PH+18PCN+TB+HMP</t>
  </si>
  <si>
    <t>1501/QĐ-UBND ngày 11/3/2024 của UBND huyện</t>
  </si>
  <si>
    <t>Trường TH Trường Xuân 2 (điểm chính)</t>
  </si>
  <si>
    <t>1502/QĐ-UBND ngày 11/3/2024 của UBND huyện</t>
  </si>
  <si>
    <t>Trường TH Mỹ Đông (điểm chính)</t>
  </si>
  <si>
    <t>11PCN+TB+HMP</t>
  </si>
  <si>
    <t>1503/QĐ-UBND ngày 11/3/2024 của UBND huyện</t>
  </si>
  <si>
    <t>UBND thành phố Cao Lãnh</t>
  </si>
  <si>
    <t>Trường TH Trưng Vương</t>
  </si>
  <si>
    <t>19PH+20PCN+Thiết bị+HMP</t>
  </si>
  <si>
    <t>679/QĐ-UBND ngày 04/11/2024 của UBND thành phố</t>
  </si>
  <si>
    <t xml:space="preserve">Trường MN Sao Mai (tên cũ là Trường MN Hương Sen)
</t>
  </si>
  <si>
    <t>6PH+4PCN+TB+HMP</t>
  </si>
  <si>
    <t>672/QĐ-UBND ngày 31/10/2024 của UBND thành phố</t>
  </si>
  <si>
    <t>Trường MN Mỹ Tân (điểm chính Ấp 3)</t>
  </si>
  <si>
    <t>10PH+Thiết bị+HMP</t>
  </si>
  <si>
    <t>680/QĐ-UBND ngày 04/11/2024 của UBND thành phố</t>
  </si>
  <si>
    <t>Trường THCS Nguyễn Trãi (giai đoạn 2)</t>
  </si>
  <si>
    <t>14PH+17PCN+Thiết bị+HMP</t>
  </si>
  <si>
    <t>681/QĐ-UBND ngày 04/11/2024 của UBND thành phố</t>
  </si>
  <si>
    <t>UBND thành phố Sa Đéc</t>
  </si>
  <si>
    <t>TPSĐ</t>
  </si>
  <si>
    <t>10PH+16PCN+Thiết bị+HMP</t>
  </si>
  <si>
    <t>194/QĐ-UBND-XDCB ngày 11/12/2024 của UBND thành phố</t>
  </si>
  <si>
    <t>Trường Mầm non Ánh Dương</t>
  </si>
  <si>
    <t>195/QĐ-UBND-XDCB ngày 11/12/2024 của UBND thành phố</t>
  </si>
  <si>
    <t>672/QĐ-UBND-HC ngày 27/06/2022 của UBND Tỉnh</t>
  </si>
  <si>
    <t>Đ</t>
  </si>
  <si>
    <t>Tu bổ, tôn tạo và phát huy giá trị Khu di tích Nguyễn Sinh Sắc</t>
  </si>
  <si>
    <t>Tu bổ, cải tạo</t>
  </si>
  <si>
    <t>838/QĐ-UBND-HC ngày 19/9/2024 của UBND Tỉnh</t>
  </si>
  <si>
    <t>Xây dựng công trình phục vụ Thiết chế văn hóa cho thanh niên thiếu nhi tỉnh Đồng Tháp</t>
  </si>
  <si>
    <t>Diện tích sàn XD khoảng 4.416m2; các công trình phụ trợ, thiết bị</t>
  </si>
  <si>
    <t xml:space="preserve">184/QĐ-UBND.HC ngày 08/3/2024 của UBND Tỉnh </t>
  </si>
  <si>
    <t>Ban Thường vụ Tỉnh Đoàn ĐT</t>
  </si>
  <si>
    <t>Trụ sở làm việc, trưng bày Khu di tích Xẻo Quít</t>
  </si>
  <si>
    <t>Diện tích xây dựng 9.872m2</t>
  </si>
  <si>
    <t>950/QĐ-UBND-HC ngày 11/10/2024 của UBND Tỉnh</t>
  </si>
  <si>
    <t>Tổ hợp thể thao xã Phú Hiệp</t>
  </si>
  <si>
    <t>1596/QĐ-UBND.ĐTXD ngày 01/10/2024 của UBND huyện</t>
  </si>
  <si>
    <t>Khu lưu niệm Chi bộ An Nam Cộng sản Đảng, xã Hòa An, TPCL</t>
  </si>
  <si>
    <t>166/QĐ-UBND ngày 09/10/2024 của UBND TPCL</t>
  </si>
  <si>
    <t>Hoa viên và đường vào khu mộ Anh hùng lực lượng vũ trang nhân dân Nguyễn Văn Bảy</t>
  </si>
  <si>
    <t>HLVung</t>
  </si>
  <si>
    <t>2024-2026</t>
  </si>
  <si>
    <t>78/QĐ-UBND-XDCB ngày 27/3/2024 của UBND Huyện</t>
  </si>
  <si>
    <t>Tu bổ di tích Khu lưu niệm Chủ tịch Tôn Đức Thắng</t>
  </si>
  <si>
    <t>HLVo</t>
  </si>
  <si>
    <t>XD mới khối nhà trưng bày khoảng 150m2; cải tạo, nâng cấp.</t>
  </si>
  <si>
    <t>586/QĐ-UBND,HC ngày 22/10/2024 của UBND Huyện</t>
  </si>
  <si>
    <t>Tu bổ di tích Đình Định Yên</t>
  </si>
  <si>
    <t>585/QĐ-UBND,HC ngày 22/10/2024 của UBND Huyện</t>
  </si>
  <si>
    <t xml:space="preserve">Môi trường </t>
  </si>
  <si>
    <t>Khu nuôi nhốt Sếu sinh sản; khu nghiên cứu ấp Sếu sinh sản; HTKT</t>
  </si>
  <si>
    <t>159/QĐ-UBND.HC ngày 28/02/2024 của UBND Tỉnh</t>
  </si>
  <si>
    <t>1030/QĐ-UBND-HC ngày 29/10/2024 của UBND Tỉnh</t>
  </si>
  <si>
    <t>Xử lý sạt lở cấp bách bờ sông Tiền khu vực xã Bình Hàng Trung, huyện Cao Lãnh (giai đoạn 2)</t>
  </si>
  <si>
    <t>Tổng chiều dài tuyến kè khoảng 3.200m</t>
  </si>
  <si>
    <t>1377/QĐ-UBND-HC ngày 29/12/2023 của UBND Tỉnh</t>
  </si>
  <si>
    <t>Ban QLDA ĐTXD CT Nông nghiệp và Phát triển nông thôn</t>
  </si>
  <si>
    <t>HTH, HTB, HCL</t>
  </si>
  <si>
    <t>Nâng cấp 05 trạm, xây mới 02 trạm cấp nước tổng công suất 23.000m3/ngđ; đường ống dài 208,1km; cấp nước sạch cho 38.889 hộ</t>
  </si>
  <si>
    <t>993/QĐ-UBND-HC ngày 23/10/2024 của UBND Tỉnh</t>
  </si>
  <si>
    <t>HTH, HTN, HCL, HTM</t>
  </si>
  <si>
    <t>Tổng chiều dài mạng lưới đường ống cấp nước khoảng 168.807m</t>
  </si>
  <si>
    <t>1202/QĐ-UBND-HC ngày 21/11/2023 của UBND Tỉnh</t>
  </si>
  <si>
    <t>193/QĐ-UBND-HC ngày 03/3/2023; 755/QĐ-UBND-HC ngày 05/8/2024 của UBND huyện</t>
  </si>
  <si>
    <t>- Đường cặp sông Tiền, xã An Hòa</t>
  </si>
  <si>
    <t>Xã An Hòa</t>
  </si>
  <si>
    <t>Nền đường rộng 7,5m, mặt đường láng nhựa rộng 5,5m</t>
  </si>
  <si>
    <t>1808/QĐ-UBND-HC ngày 29/11/2024 của UBND huyện</t>
  </si>
  <si>
    <t>- Mở rộng, nâng cấp đường An Hòa - Hòa Bình (Đoạn từ Quốc lộ 30 đến cầu kênh 2/9)</t>
  </si>
  <si>
    <t>1807/QĐ-UBND-HC ngày 29/11/2024 của UBND huyện</t>
  </si>
  <si>
    <t>79/QĐ-UBND ngày 07/10/2022 của UBND xã</t>
  </si>
  <si>
    <t>- Cứng hoá đường bờ Bắc kênh An Bình</t>
  </si>
  <si>
    <t>Đường bê tông mặt rộng 3,5m; nền rộng 5m</t>
  </si>
  <si>
    <t>Quyết định số 69/QĐ-UBND ngày 04/4/2024 của UBND xã</t>
  </si>
  <si>
    <t>- Cứng hóa bờ bao bảo vệ sản xuất đường kênh Đốc Vàng Hạ bờ tây (đoạn từ kênh An Phong - Mỹ Hòa đến kênh Ruột Ngựa)</t>
  </si>
  <si>
    <t>78/QĐ-UBND.HC ngày 07/03/2024 của UBND huyện</t>
  </si>
  <si>
    <t>- Đường kênh Kháng Chiến bờ Bắc (đoạn từ cầu Cái Tre  đến cầu Kênh Kháng Chiến)</t>
  </si>
  <si>
    <t>xã Tân Mỹ</t>
  </si>
  <si>
    <t>Mặt nhựa 5,5m, nền rộng 7,5m, tải trọng 6T</t>
  </si>
  <si>
    <t>81/QĐ.UBND ngày 01/03/2024 của UBND huyện; Số 183/QĐ-UBND.HC ngày 05/08/2024 của UBND huyện</t>
  </si>
  <si>
    <t>-Đường Tân Long (đoạn từ giáp cầu Bà Xã đến chùa Cao Đài)</t>
  </si>
  <si>
    <t>Xã Tân Long</t>
  </si>
  <si>
    <t xml:space="preserve">  368 /QĐ-UBND.HC ngày 22/11/2024 của UBND huyện</t>
  </si>
  <si>
    <t>- Đường Tân Phú B (đoạn từ cống hở hậu Tư Tạo đến Trường Tiểu hoc Tân Bình 2)</t>
  </si>
  <si>
    <t>xã Tân Bình</t>
  </si>
  <si>
    <t xml:space="preserve">  369 /QĐ-UBND.HC ngày 22/11/2024 của UBND huyện</t>
  </si>
  <si>
    <t>- Đường Tuyến dân cư Tân Huề (đoạn từ Cầu sắt quây đến Cầu rạch Mã Trường)</t>
  </si>
  <si>
    <t>xã Tân Huề</t>
  </si>
  <si>
    <t xml:space="preserve"> 370  /QĐ-UBND.HC ngày 22/11/2024 của UBND huyện</t>
  </si>
  <si>
    <t>- Đường bờ Nam và bờ Bắc kênh Sa Trung</t>
  </si>
  <si>
    <t>Xã Tân Thành A</t>
  </si>
  <si>
    <t>Nâng cấp nền, láng nhựa mặt rộng 3,5m, dài 2km</t>
  </si>
  <si>
    <t>75/QĐ-UBND.XDCB ngày 29/8/2023</t>
  </si>
  <si>
    <t>- Đường kênh Tân Thành - Lò gạch (đoạn từ bến đò Long Sơn Ngọc đến Hưng Điền)</t>
  </si>
  <si>
    <t>Nâng cấp, sửa chữa</t>
  </si>
  <si>
    <t>182/QĐ-UBND.XDCB ngày 04/11/2022 của UBND xã</t>
  </si>
  <si>
    <t>- Đường bờ Tây kênh Tân Thành</t>
  </si>
  <si>
    <t>Xã Tân Thành B</t>
  </si>
  <si>
    <t>Nâng cấp nền, láng nhựa mặt rộng 3,5m, dài 2,5km</t>
  </si>
  <si>
    <t>52/QĐ-UBND.XDCB ngày 29/9/2022 của UBND xã</t>
  </si>
  <si>
    <t>- Nâng cấp đường trục chính nội đồng ngọn Sa Rài đoạn từ Lộ đứt đến Cả Găng</t>
  </si>
  <si>
    <t>Xã Bình Phú</t>
  </si>
  <si>
    <t>Nâng cấp nền đường rộng 4m, mặt cán đá cấp phối rộng 3,0m, dài L=7000m</t>
  </si>
  <si>
    <t>131/QĐ-UBND.ĐTXD ngày 04/11/2024 của UBND xã</t>
  </si>
  <si>
    <t>- Nâng cấp đường, hệ thống cống khu vực Chợ Tân Phước (khu 25 căn)</t>
  </si>
  <si>
    <t>Xã Tân Phước</t>
  </si>
  <si>
    <t>Nâng cấp đường, hệ thống cống</t>
  </si>
  <si>
    <t>150/QĐ-UBND.XDCB ngày 07/11/2022 của UBND xã</t>
  </si>
  <si>
    <t>- Nâng cấp đường đan ấp Phú Trung (đoạn cuối tuyến)</t>
  </si>
  <si>
    <t>Xã Phú Thuận B</t>
  </si>
  <si>
    <t>Nâng cấp nền và mặt đường láng nhựa</t>
  </si>
  <si>
    <t>4796/QĐ-UBND ngày 29/11/2024</t>
  </si>
  <si>
    <t>- Đường nội đồng mương Bà Quế</t>
  </si>
  <si>
    <t>Xã Long Thuận</t>
  </si>
  <si>
    <t>Nền, mặt đường đan BTCT, dài 452m</t>
  </si>
  <si>
    <t>4797/QĐ-UBND ngày 29/11/2024</t>
  </si>
  <si>
    <t>- Thắp sáng đường quê tuyến Xẻo Nga</t>
  </si>
  <si>
    <t>Xã Mỹ Hiệp</t>
  </si>
  <si>
    <t>Dài 2500 m</t>
  </si>
  <si>
    <t>815/QĐ-UBND ngày 21/11/2024</t>
  </si>
  <si>
    <t>- Đường Đông Mỹ (đoạn từ cầu Bình Định đến cầu Tân Trường)</t>
  </si>
  <si>
    <t>Cán đá láng nhựa, chiều dài 900m, mặt rộng 3,5m</t>
  </si>
  <si>
    <t>10/QĐ-UBND, ngày 13/7/2022 của UBND xã</t>
  </si>
  <si>
    <t>- Mở rộng đường bờ tây Trâu Trắng</t>
  </si>
  <si>
    <t>Cán đá láng nhựa, chiều dài 2,6km, mặt rộng 3,5m</t>
  </si>
  <si>
    <t>180/QĐ-UBND, ngay 22/11/2024</t>
  </si>
  <si>
    <t>- Thắp sáng đường quê tuyến bờ Đông kênh Gáo Giồng</t>
  </si>
  <si>
    <t>Dài 3.500 m</t>
  </si>
  <si>
    <t>4178/QĐ-UBND ngày 27/11/2024</t>
  </si>
  <si>
    <t>- Cầu Năm Sửu</t>
  </si>
  <si>
    <t>Xã Bình Hàng Tây</t>
  </si>
  <si>
    <t>Chiều dài 22 m, mặt rộng 3,5m, tải trọng 5 tấn</t>
  </si>
  <si>
    <t>186/QĐ-UBND ngày 28/11/2024</t>
  </si>
  <si>
    <t>- Đường đan Bà Lớn</t>
  </si>
  <si>
    <t>Dài 279m; nền rộng 5m, mặt rộng 3,5m, kết cấu đan BTCT</t>
  </si>
  <si>
    <t>174/QĐ-UBND-XDCB ngày 30/11/2023 của UBND xã</t>
  </si>
  <si>
    <t>- Đường đan ngọn rạch Bồ Đề</t>
  </si>
  <si>
    <t>90/QĐ-UBND-XDCB ngày 24/11/2023 của UBND xã</t>
  </si>
  <si>
    <t>- Đường đan Ban Biên (giai đoạn 2)</t>
  </si>
  <si>
    <t>Xã Hòa Long</t>
  </si>
  <si>
    <t>178/QĐ-UBND-XDCB ngày 24/11/2023 của UBND xã</t>
  </si>
  <si>
    <t>- Đường đan Rạch Cái Sơn Bé (Giai đoạn 2) ấp Hòa Khánh</t>
  </si>
  <si>
    <t>Xã Vĩnh Thới</t>
  </si>
  <si>
    <t>Dài 280m; nền rộng 5m, mặt rộng 3,5m, kết cấu đan BTCT</t>
  </si>
  <si>
    <t>212/QĐ-UBND-XDCB ngày 05/12/2023 của UBND xã</t>
  </si>
  <si>
    <t>- Đường rạch Gia Xẻo Lò - Mương Trâu (giai đoạn 1).</t>
  </si>
  <si>
    <t>Dài 306m, kết cấu đan BTCT</t>
  </si>
  <si>
    <t>317/QĐ-UBND-XDCB ngày 04/12/2023 của UBND xã</t>
  </si>
  <si>
    <t>- Tuyến đường Vành Đai ấp Tân Lộc A</t>
  </si>
  <si>
    <t>Xã Tân Dương</t>
  </si>
  <si>
    <t>87/QĐ-UBND-XDCB ngày 30/11/2023 của UBND xã</t>
  </si>
  <si>
    <t>- Đường kênh Xẻo Gừa ấp Tân Bình</t>
  </si>
  <si>
    <t>Xã Hòa Thành</t>
  </si>
  <si>
    <t>329/QĐ-UBND-XDCB ngày 24/11/2023 của UBND xã</t>
  </si>
  <si>
    <t>- Đường Mương Khai Tân Lợi</t>
  </si>
  <si>
    <t>25/QĐ-UBND-XDCB ngày 24/11/2023 của UBND xã</t>
  </si>
  <si>
    <t>- Đường Củ Hủ</t>
  </si>
  <si>
    <t>Dài 209m; nền rộng 5m, mặt rộng 3,5m, kết cấu đan BTCT</t>
  </si>
  <si>
    <t>175/QĐ-UBND-XDCB ngày 24/11/2023 của UBND xã</t>
  </si>
  <si>
    <t>- Đường đan phía Đông rạch Bà Hẹ</t>
  </si>
  <si>
    <t>168/QĐ-UBND-XDCB ngày 04/12/2023 của UBND xã</t>
  </si>
  <si>
    <t>- Đường Kênh Phó Cửu Giai đoạn 2</t>
  </si>
  <si>
    <t>Xã Định Hòa</t>
  </si>
  <si>
    <t>68/QĐ-UBND-XDCB ngày 29/11/2023 của UBND xã</t>
  </si>
  <si>
    <t>- Đường kênh 91 - ấp Bình Hòa (Đoạn từ cầu Ranh ĐH64 đến cầu Ranh BT-ĐA)</t>
  </si>
  <si>
    <t>Xã Bình Thành</t>
  </si>
  <si>
    <t>Dài 4,23km</t>
  </si>
  <si>
    <t xml:space="preserve">70/QĐ-UBND.HC ngày 06/12/2024 </t>
  </si>
  <si>
    <t>- Đường rạch Ba Cải, bờ trái (từ cầu Chùa Sư Lý đến giáp ranh Tân Thành, Lai Vung)</t>
  </si>
  <si>
    <t>Xã Định Yên</t>
  </si>
  <si>
    <t>Dài khoảng 850m; mặt đan rộng 3,5m, tải trọng 5T</t>
  </si>
  <si>
    <t>12/QĐ-UBND.HC   
 ngày 19/01/2023</t>
  </si>
  <si>
    <t>- Cầu ngọn rạch Mát</t>
  </si>
  <si>
    <t>Dài khoảng 12m; tải
trọng 5T</t>
  </si>
  <si>
    <t>158/QĐ-UBND.HC   
 ngày 29/11/2024</t>
  </si>
  <si>
    <t>- Đường Rạch Tư Hòn</t>
  </si>
  <si>
    <t>Xã Định An</t>
  </si>
  <si>
    <t xml:space="preserve">06/QĐ-UBND.HC
ngày 20/9/2024
</t>
  </si>
  <si>
    <t>- Mở rộng đường đan mương Ban Bìa</t>
  </si>
  <si>
    <t>Xã Mỹ An Hưng B</t>
  </si>
  <si>
    <t>Dài 1,072km</t>
  </si>
  <si>
    <t>84/QĐ-UBND.HC ngày 08/8/2022 của UBND xã</t>
  </si>
  <si>
    <t>- Đường Thủ Ô</t>
  </si>
  <si>
    <t>Xã Vĩnh Thạnh</t>
  </si>
  <si>
    <t>Dài 2,2km; mặt đường rộng 3,5m; nền đường rộng 5m</t>
  </si>
  <si>
    <t>104/QĐ-UBND.HC
ngày 08/8/2022</t>
  </si>
  <si>
    <t xml:space="preserve"> - Đường Xáng Nhỏ (Hệ thống chiếu sáng)</t>
  </si>
  <si>
    <t>Dài 2km</t>
  </si>
  <si>
    <t>199/QĐ-UBND.HC
ngày 12/12/2024</t>
  </si>
  <si>
    <t xml:space="preserve"> - Đường Ngã Cũ - Rạch Láng (Hệ thống chiếu sáng)</t>
  </si>
  <si>
    <t>Dài 2,1km</t>
  </si>
  <si>
    <t>148/QĐ-UBND.HC
ngày 25/9/2024</t>
  </si>
  <si>
    <t>- Đường đale Xáng Nhỏ bờ Nam (đoạn từ Cải kênh Xáng Nhỏ đến mương Ba Vớ ĐT.852B)</t>
  </si>
  <si>
    <t>Xã Bình Thạnh Trung</t>
  </si>
  <si>
    <t>Dài 1,541km, nền rộng 5m, mặt rộng 3,5m</t>
  </si>
  <si>
    <t>155/QĐ-UBND ngày 08/8/2022</t>
  </si>
  <si>
    <t>- Đường đan Rạch Chùa Sâu</t>
  </si>
  <si>
    <t>Dài 1,318km; mặt đường rộng 3,5m</t>
  </si>
  <si>
    <t>109/QĐ-UBND
ngày 08/8/2022</t>
  </si>
  <si>
    <t>- Đường đal Mương Hai Gương - Kênh Ranh</t>
  </si>
  <si>
    <t>Xã Hội An Đông</t>
  </si>
  <si>
    <t>Dài 2,543km</t>
  </si>
  <si>
    <t>86/QĐ-UBND.HC
ngày 08/8/2022</t>
  </si>
  <si>
    <t>- Cứng hóa tuyến đường Cù Lao 2,5km</t>
  </si>
  <si>
    <t>Xã Long Hưng A</t>
  </si>
  <si>
    <t>Dài khoảng 2,5km; mặt đường rộng 3,0m</t>
  </si>
  <si>
    <t>124/QĐ-UBND ngày 08/8/2022</t>
  </si>
  <si>
    <t>- Nâng cấp mở rộng đường Mương Ngánh (bờ tập đoàn 5)</t>
  </si>
  <si>
    <t>Xã Tân Khánh Trung</t>
  </si>
  <si>
    <t>Dài khoảng 1,285km, mặt rộng 3,5m</t>
  </si>
  <si>
    <t>495/QĐ-UBND.HC ngày 20/10/2022  của UBND xã</t>
  </si>
  <si>
    <t>- Đường đale Rạch Chùa - Mương Tắc</t>
  </si>
  <si>
    <t>Xã Long Hưng B</t>
  </si>
  <si>
    <t>Dài 875m; mặt 3,0m</t>
  </si>
  <si>
    <t>92/QĐ-UBND.HC, ngày 13/10/2022</t>
  </si>
  <si>
    <t>- Đường Nước Chảy 02 bờ</t>
  </si>
  <si>
    <t>21/QĐ-UBND.HC, ngày 06/12/2024</t>
  </si>
  <si>
    <t xml:space="preserve">- Đường dal mương 7 Ép </t>
  </si>
  <si>
    <t>Xã Mỹ An Hưng A</t>
  </si>
  <si>
    <t>Dài 2,35km, nền rộng 5m, mặt rộng 3.5m, tải trọng 5T</t>
  </si>
  <si>
    <t>152/QĐ-UBND.HC
ngày 10/8/2022</t>
  </si>
  <si>
    <t>- Hợp tác xã dịch vụ nông nghiệp Bình Thành; HM: Thiết bị, xây dựng các trạm bơm</t>
  </si>
  <si>
    <t>xã Bình
Thành</t>
  </si>
  <si>
    <t>109/QĐ-UBND.XDCB
 ngày 14/08/2024</t>
  </si>
  <si>
    <t>01 máy làm đất; Xây dựng các trạm bơm</t>
  </si>
  <si>
    <t>- Hỗ trợ hợp tác xã nông nghiệp thực hiện đầu tư kết cấu hạ tầng và chế biến sản phẩm trên địa bàn tỉnh Đồng Tháp đến năm 2025, xã Tân Bình, huyện Thanh Bình, Hợp tác xã dịch vụ Nông nghiệp Tân Bình; hạng mục: Cơ sở hạ tầng kết hợp đường giao thông nội đồng.</t>
  </si>
  <si>
    <t>Công trình NN&amp;PTNT cấp IV</t>
  </si>
  <si>
    <t xml:space="preserve">Quyết định số 232/QĐ-UBND.HC ngày 13/09/2024 </t>
  </si>
  <si>
    <t>- Hỗ trợ hợp tác xã nông nghiệp thực hiện đầu tư kết cấu hạ tầng và chế biến sản phẩm trên địa bàn tỉnh Đồng Tháp đến năm 2025, xã Bình Thành, huyện Thanh Bình, Hợp tác xã dịch vụ Nông nghiệp Bình Hòa; hạng mục: Cơ sở hạ tầng</t>
  </si>
  <si>
    <t>Quyết định số 233/QĐ-UBND.HC ngày 13/09/2024</t>
  </si>
  <si>
    <t>- Dự án xây dựng 02 sòng bơm và 02 đồng bộ bơm điện, thiết bị bơm Hợp tác xã dịch vụ nông nghiệp (DVNN) Phú Thọ, xã An Long</t>
  </si>
  <si>
    <t>xã An Long</t>
  </si>
  <si>
    <t>Xây dựng mới 02 sòng bơm và 02 đồng bộ bơm điện đường nước Ba Gấu, đường nước Phú Thọ 1 và thiết bị bơm tại trạm bơm Phú Thọ 2</t>
  </si>
  <si>
    <t>2024 - 2025</t>
  </si>
  <si>
    <t>Số 94/QĐ-UBND ngày 30/7/2024 của UBND xã An Long</t>
  </si>
  <si>
    <t>- Dự án xây dựng 02 sòng bơm và 04 đồng bộ bơm trục đứng Hợp tác xã DVNN Phú Xuân, xã Phú Đức</t>
  </si>
  <si>
    <t>xã Phú Đức</t>
  </si>
  <si>
    <t xml:space="preserve">Xây dựng mới 02 sòng bơm và 04 đồng bộ bơm điện Trạm bơm Ba Đạt,Trạm bơm Tư Thuỷ </t>
  </si>
  <si>
    <t>Số 100/QĐ-UBND ngày 31/7/2024 của UBND xã Phú Đức</t>
  </si>
  <si>
    <t>- Xây dựng nhà kho, phân loại và đóng gói sản phẩm, xưởng sơ chế - chế biến và mua sắm trang thiết bị phục vụ cho hoạt động sản xuất kinh doanh của HTX Thắng Lợi</t>
  </si>
  <si>
    <t>xã Mỹ Đông</t>
  </si>
  <si>
    <t xml:space="preserve">
Số 27; ngày 28/6/2024 của
UBND xã
</t>
  </si>
  <si>
    <t>- Sửa chữa, nâng cấp cống kết hợp với sòng bơm Trạm bơm Mỹ Đông 1  của HTX Thắng Lợi</t>
  </si>
  <si>
    <t>Xây dựng kè bảo vệ sòng bơm với tổng chiều dài 82m và gia cố bản đáy sòng bơm dài 7m.</t>
  </si>
  <si>
    <t xml:space="preserve">Số 28; ngày 28/6/2024 của
UBND xã
</t>
  </si>
  <si>
    <t xml:space="preserve">Xây dựng Nhà xưởng diện tích 216m2; xây mới TBA 1P-25kVA; hàng rào; SLMB.
</t>
  </si>
  <si>
    <t>- Xây dựng mới cơ sở hạ tầng hỗ trợ hợp tác xã sản xuất dịch vụ nông nghiệp Hồng Phát, xã Bình Thạnh, thành phố Hồng Ngự</t>
  </si>
  <si>
    <t>xã Bình Thạnh</t>
  </si>
  <si>
    <t>Trạm bơm tiêu Đìa sình, Trạm bơm tưới cống bà Hai Yến, Xây dựng nhà kho, xưởng tập kết bảo quản nông sản</t>
  </si>
  <si>
    <t>Số 547/QĐ-BQL ngày 13/09/2024 của BQLNTM xã Bình Thạnh</t>
  </si>
  <si>
    <t>- Hoàn thiện đê bao tuyến bờ Nam kênh Ranh (đoạn từ kênh Hội Đồng Tường đến đường Cao tốc)</t>
  </si>
  <si>
    <t>xã Mỹ Long</t>
  </si>
  <si>
    <t>Cán đá láng nhựa chiều dài 737,4m, B mặt rộng 3,5m.</t>
  </si>
  <si>
    <t>Số 22/QĐ-UBND ngày 28/8/2024</t>
  </si>
  <si>
    <t>- Hoàn thiện đê bao bờ Nam tuyến kênh thuỷ lợi Bờ Cản</t>
  </si>
  <si>
    <t>Cán đá láng nhựa chiều dài 960m, B mặt rộng 3,5m.</t>
  </si>
  <si>
    <t>Số 23/QĐ-UBND ngày 28/8/2024</t>
  </si>
  <si>
    <t>- Hoàn thiện đê bao tuyến kênh Xẻo Muồng (đoạn từ kênh Hội Đồng Tường đến đường ĐT 850)</t>
  </si>
  <si>
    <t>Cán đá láng nhựa chiều dài 1.145,04m, B mặt rộng 3,5m</t>
  </si>
  <si>
    <t>Số 24/QĐ-UBND ngày 28/8/2024</t>
  </si>
  <si>
    <t>- Cống hở kênh Ranh (giáp kênh HĐT)</t>
  </si>
  <si>
    <t>Cống BTCT kết hợp cầu giao thông, khẩu độ 3,5m.</t>
  </si>
  <si>
    <t>Số 25/QĐ-UBND ngày 28/8/2024</t>
  </si>
  <si>
    <t>- Xây dựng nhà xưởng của HTX dịch vụ nông nghiệp Thành Lập</t>
  </si>
  <si>
    <t>xây dựng mới</t>
  </si>
  <si>
    <t>Số 134/QĐ-UBND.XDCB ngày 10/9/2024 của UBND xã</t>
  </si>
  <si>
    <t>- Xây dựng Đường nội đồng của HTX dịch vụ nông nghiệp Thành Lập</t>
  </si>
  <si>
    <t>Mở rộng đường 3,5m, nền 5m</t>
  </si>
  <si>
    <t>Số 132/QĐ-UBND.XDCB ngày 4/9/2024 của UBND xã</t>
  </si>
  <si>
    <t>- Kiên cố hóa đường nội đồng trạm 1C của HTX  dịch vụ nông nghiệp số 01 Tân Phước</t>
  </si>
  <si>
    <t>Kiên cố hóa đường nước + đường nội đồng Nền 5m mặt 3,5m dài khoảng 1,5Km</t>
  </si>
  <si>
    <t>Số 164/QĐ-UBND.XDCB ngày 9/9/2024 của UBND xã</t>
  </si>
  <si>
    <t>- Xây dựng 03 Trạm bơm của HTX  dịch vụ nông nghiệp số 01 Tân Phước</t>
  </si>
  <si>
    <t>Diện tích 180ha</t>
  </si>
  <si>
    <t>222/QĐ-UBND.XDCB ngày 29/10/2024 của UBND xã</t>
  </si>
  <si>
    <t>Xây dựng tuyến ĐT.857 (đoạn QL30 - ĐT.845)</t>
  </si>
  <si>
    <t>Chiều dài 44,998km, cấp IV-ĐB. XD 27 cầu tải trọng HL93</t>
  </si>
  <si>
    <t>1338/QĐ-UBND-HC ngày 07/09/2021 của UBND Tỉnh</t>
  </si>
  <si>
    <r>
      <t>Xây dựng công trình đường bộ cao tốc Cao Lãnh - An Hữu, giai đoạn 1 (Dự án thành phần 1)</t>
    </r>
    <r>
      <rPr>
        <i/>
        <sz val="12"/>
        <rFont val="Times New Roman"/>
        <family val="1"/>
      </rPr>
      <t xml:space="preserve"> (phần xây lắp)</t>
    </r>
  </si>
  <si>
    <t>Trung tâm Phát triển quỹ đất (Sở tài nguyên và Môi trường)</t>
  </si>
  <si>
    <r>
      <t>Xây dựng công trình đường bộ cao tốc Cao Lãnh - An Hữu, giai đoạn 1 (Dự án thành phần 1)</t>
    </r>
    <r>
      <rPr>
        <i/>
        <sz val="12"/>
        <rFont val="Times New Roman"/>
        <family val="1"/>
      </rPr>
      <t xml:space="preserve"> (phần đền bù, GPMB)</t>
    </r>
  </si>
  <si>
    <t>Nâng cấp hệ cầu trên đường ĐT.844 (đoạn Tràm Chim - Trường Xuân)</t>
  </si>
  <si>
    <t>HTN, HTM</t>
  </si>
  <si>
    <t>646/QĐ-UBND-HC ngày 28/5/2021; 1042/QĐ-UBND-HC ngày 01/11/2024 của UBND Tỉnh</t>
  </si>
  <si>
    <t>Xây dựng Bến phà An Phong - Tân Bình và tuyến đường kết nối</t>
  </si>
  <si>
    <t>Xây dựng cầu Phú Hiệp và cầu Cà Dâm, huyện Tam Nông</t>
  </si>
  <si>
    <t>1326/QĐ-UBND-HC ngày 22/12/2023; 1218/QĐ-UBND-HC ngày 18/12/2024 của UBND Tỉnh</t>
  </si>
  <si>
    <t>Cầu Trường Xuân - Vĩnh Bửu</t>
  </si>
  <si>
    <t>Đường dẫn vào cầu phía bờ tỉnh Đồng Tháp</t>
  </si>
  <si>
    <t>6211/QĐ-UBND ngày 19/7/2024 của UBND Huyện</t>
  </si>
  <si>
    <t>Chiều dài 5,781km, nền 7,5m, mặt láng nhựa 5,5m</t>
  </si>
  <si>
    <t>1732/QĐ-UBND-HC ngày 15/11/2024 của UBND huyện</t>
  </si>
  <si>
    <t>M</t>
  </si>
  <si>
    <t>349/QĐ-UBND-HC ngày 12/04/2022 của UBND Tỉnh</t>
  </si>
  <si>
    <t>N</t>
  </si>
  <si>
    <t>Hệ thống nền tảng nông nghiệp số</t>
  </si>
  <si>
    <t>Thiết bị, phần mềm</t>
  </si>
  <si>
    <t>160/QĐ-UBND.HC ngày 28/02/2024 của UBND Tỉnh</t>
  </si>
  <si>
    <t>O</t>
  </si>
  <si>
    <t>8894/QĐ-UBND ngày 15/12/2023 của UBND huyện</t>
  </si>
  <si>
    <t>Chiều dài khoảng 1,499km</t>
  </si>
  <si>
    <t>182/QĐ-UBND.HC ngày 30/7/2024 của UBND huyện</t>
  </si>
  <si>
    <t>2023-2026</t>
  </si>
  <si>
    <t>1431/QĐ-UBND-HC ngày 12/12/2023 của UBND huyện</t>
  </si>
  <si>
    <t>Khổ cầu rộng 11m; tải trọng thiết kế 0,65 HL93</t>
  </si>
  <si>
    <t>1528/QĐ-UBND.HC ngày 28/12/2023 của UBND huyện</t>
  </si>
  <si>
    <t>Nâng cấp mở rộng đường Lê Lợi (đoạn từ đường Hùng Vương đến đường Trần Văn Thế)</t>
  </si>
  <si>
    <t>Chiều dài khoảng 2,712km</t>
  </si>
  <si>
    <t xml:space="preserve">218/QĐ-UBND.ĐTXD ngày 29/11/2024 của UBND huyện </t>
  </si>
  <si>
    <t>Trục đường chính đô thị khu dân cư phía nam (dân cư 02 bên)</t>
  </si>
  <si>
    <t>Chiều dài khoảng 3km</t>
  </si>
  <si>
    <t>683/QĐ-UBND.HC ngày 03/12/2024 của UBND Huyện</t>
  </si>
  <si>
    <t>531/QĐ-UBND.HC ngày 24/9/2024 của UBND Huyện</t>
  </si>
  <si>
    <t>Đường Đ07 (từ QL80 đến đường Vành Đai)</t>
  </si>
  <si>
    <t>Chiều dài khoảng 794m</t>
  </si>
  <si>
    <t>607/QĐ-UBND.HC ngày 04/11/2024 của UBND Huyện</t>
  </si>
  <si>
    <t xml:space="preserve">Đường Đ-02 (từ QL 80 đến đường huyện lộ Phan Văn Bảy) </t>
  </si>
  <si>
    <t>305/QĐ-UBND-XDCB ngày 15/11/2024 của UBND Huyện</t>
  </si>
  <si>
    <t xml:space="preserve">Đường D5 (từ đường N9 đến ĐT851) </t>
  </si>
  <si>
    <t>320/QĐ-UBND-XDCB ngày 15/11/2024 của UBND Huyện</t>
  </si>
  <si>
    <t>Trục đường từ khu TĐC TT Mỹ Thọ đến đường Nguyễn Minh Trí</t>
  </si>
  <si>
    <t>Chiều dài khoảng 354m</t>
  </si>
  <si>
    <t>317/QĐ-UBND ngày 07/6/2024 của UBND Huyện</t>
  </si>
  <si>
    <t>Chiều dài khoảng 1,765km</t>
  </si>
  <si>
    <t>125/QĐ-UBND ngày 24/3/2023 của UBND huyện</t>
  </si>
  <si>
    <t xml:space="preserve">Đường ra bến phà Hồng Ngự - Tân Châu (Đ-01) </t>
  </si>
  <si>
    <t>Chiều dài khoảng 375m</t>
  </si>
  <si>
    <t>4688/QĐ-UBND ngày 15/11/2024 của UBND Huyện</t>
  </si>
  <si>
    <t>Chiều dài khoảng 550m</t>
  </si>
  <si>
    <t>4689/QĐ-UBND ngày 15/11/2024 của UBND Huyện</t>
  </si>
  <si>
    <t>P</t>
  </si>
  <si>
    <t>Hỗ trợ doanh nghiệp nhỏ và vừa theo quy định của Luật Hỗ trợ doanh nghiệp nhỏ và vừa</t>
  </si>
  <si>
    <t>Q</t>
  </si>
  <si>
    <t>Hoạt động của các cơ quan QLNN, đơn vị SN công lập, tổ chức chính trị và tổ chức CT - XH</t>
  </si>
  <si>
    <t>746/QĐ-UBND ngày 16/8/2024 của UBND huyện</t>
  </si>
  <si>
    <t>R</t>
  </si>
  <si>
    <t>Hỗ trợ việc làm bền vững thuộc Chương trình mục tiêu quốc gia giảm nghèo bền vững, giai đoạn 2021 – 2025</t>
  </si>
  <si>
    <t>Thiết bị</t>
  </si>
  <si>
    <t>1448/QĐ-UBND.HC ngày 30/12/2022; 1122/QĐ-UBND.HC ngày 25/11/2024 của UBND Tỉnh</t>
  </si>
  <si>
    <t>Đảm bảo xã hội</t>
  </si>
  <si>
    <t>S</t>
  </si>
  <si>
    <t>Các nhiệm vụ đầu tư công khác</t>
  </si>
  <si>
    <t>Sở Lao động, Thương binh và xã hội</t>
  </si>
  <si>
    <t>Nhiệm vụ</t>
  </si>
  <si>
    <t>Trong giai đoạn 5 năm 2021-2025</t>
  </si>
  <si>
    <t>Ngân hàng Chính sách xã hội chi nhánh tỉnh ĐT</t>
  </si>
  <si>
    <t>Ủy thác qua Ngân hàng Chính sách xã hội chi nhánh tỉnh Đồng Tháp</t>
  </si>
  <si>
    <t>Sở Tài chính</t>
  </si>
  <si>
    <t>Trả nợ vay của chính quyền địa phương</t>
  </si>
  <si>
    <t>Cấp huyện quản lý và phân bổ</t>
  </si>
  <si>
    <t>Đường ĐT 846 nối dài (đoạn từ cầu ông Thợ - đường Trần Bá Lê) và cầu Ông Thợ (xã Mỹ Tân - xã Hòa An)</t>
  </si>
  <si>
    <t>Đường cống Hồ Chúa Cang qua bến đò Mỹ An Hưng B</t>
  </si>
  <si>
    <t>Đường Nguyễn Văn Tre (đoạn từ đường N15 - đường Vành Đai Tây)</t>
  </si>
  <si>
    <t>150/QĐ-UBND ngày 04/12/2023 của UBND TPCL</t>
  </si>
  <si>
    <t>32/QĐ-UBND ngày 29/3/2023 của UBND TPCL</t>
  </si>
  <si>
    <t>228/QĐ-UBND ngày 21/11/2024 của UBND TPCL</t>
  </si>
  <si>
    <t>229/QĐ-UBND ngày 21/11/2024 của UBND TPCL</t>
  </si>
  <si>
    <t>Đường ĐT 852B - giai đoạn 2 (từ ĐT 848 hiện hữu đến nút giao thông đường vành đai ĐT 848)</t>
  </si>
  <si>
    <t>159/QĐ-UBND-XDCB ngày 04/11/2024 của UBND TPSĐ</t>
  </si>
  <si>
    <t>Đường kết nối Cụm công nghiệp</t>
  </si>
  <si>
    <t>Dự án hạ tầng nông nghiệp đô thị</t>
  </si>
  <si>
    <t>1195/QĐ-UBND ngày 12/6/2023; 1982/QĐ-UBND ngày 19/12/2024 của UBND TPHN</t>
  </si>
  <si>
    <t>1193/QĐ-UBND ngày 12/6/2023; 1983/QĐ-UBND ngày 19/12/2024 của UBND TPHN</t>
  </si>
  <si>
    <t>1586/QĐ-UBND ngày 20/8/2024 của UBND TPHN</t>
  </si>
  <si>
    <r>
      <rPr>
        <b/>
        <sz val="14"/>
        <rFont val="Times New Roman"/>
        <family val="1"/>
      </rPr>
      <t>UBND TỈNH ĐỒNG THÁP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</si>
</sst>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 _₫_-;\-* #,##0.00\ _₫_-;_-* &quot;-&quot;??\ _₫_-;_-@_-"/>
    <numFmt numFmtId="165" formatCode="_(* #,##0_);_(* \(#,##0\);_(* &quot;-&quot;??_);_(@_)"/>
    <numFmt numFmtId="166" formatCode="#,##0.000"/>
    <numFmt numFmtId="167" formatCode="_-* #,##0\ _₫_-;\-* #,##0\ _₫_-;_-* &quot;-&quot;??\ _₫_-;_-@_-"/>
    <numFmt numFmtId="168" formatCode="&quot;True&quot;;&quot;True&quot;;&quot;False&quot;"/>
  </numFmts>
  <fonts count="31">
    <font>
      <sz val="14"/>
      <name val="Times New Roman"/>
      <family val="1"/>
    </font>
    <font>
      <sz val="11"/>
      <color theme="1"/>
      <name val="Calibri"/>
      <family val="2"/>
      <scheme val="minor"/>
    </font>
    <font>
      <sz val="11"/>
      <color theme="1"/>
      <name val="Calibri"/>
      <family val="2"/>
      <scheme val="minor"/>
    </font>
    <font>
      <sz val="10"/>
      <name val="Times New Roman"/>
      <family val="1"/>
    </font>
    <font>
      <sz val="14"/>
      <name val="Times New Roman"/>
      <family val="1"/>
    </font>
    <font>
      <sz val="12"/>
      <name val="Times New Roman"/>
      <family val="1"/>
    </font>
    <font>
      <b/>
      <sz val="12"/>
      <name val="Times New Roman"/>
      <family val="1"/>
    </font>
    <font>
      <sz val="13"/>
      <name val="Times New Roman"/>
      <family val="1"/>
    </font>
    <font>
      <sz val="10"/>
      <name val="Arial"/>
      <family val="2"/>
    </font>
    <font>
      <u/>
      <sz val="12"/>
      <color indexed="12"/>
      <name val="Times New Roman"/>
      <family val="1"/>
    </font>
    <font>
      <sz val="11"/>
      <color indexed="8"/>
      <name val="Calibri"/>
      <family val="2"/>
    </font>
    <font>
      <sz val="12"/>
      <color theme="1"/>
      <name val="Times New Roman"/>
      <family val="2"/>
    </font>
    <font>
      <b/>
      <u/>
      <sz val="12"/>
      <name val="Times New Roman"/>
      <family val="1"/>
    </font>
    <font>
      <sz val="12"/>
      <color indexed="8"/>
      <name val="Times New Roman"/>
      <family val="2"/>
    </font>
    <font>
      <i/>
      <sz val="12"/>
      <name val="Times New Roman"/>
      <family val="1"/>
    </font>
    <font>
      <sz val="12"/>
      <name val="Calibri"/>
      <family val="1"/>
      <scheme val="minor"/>
    </font>
    <font>
      <sz val="12"/>
      <name val="&quot;Times New Roman&quot;"/>
    </font>
    <font>
      <b/>
      <sz val="12"/>
      <name val="&quot;Times New Roman&quot;"/>
    </font>
    <font>
      <sz val="12"/>
      <name val="Calibri"/>
      <family val="1"/>
      <charset val="163"/>
      <scheme val="minor"/>
    </font>
    <font>
      <sz val="12"/>
      <name val="Times New Roman"/>
      <family val="1"/>
      <charset val="163"/>
    </font>
    <font>
      <sz val="12"/>
      <name val="Times New Roman"/>
      <family val="2"/>
      <charset val="163"/>
    </font>
    <font>
      <sz val="11"/>
      <color rgb="FF000000"/>
      <name val="Calibri"/>
      <family val="2"/>
      <scheme val="minor"/>
    </font>
    <font>
      <b/>
      <sz val="14"/>
      <name val="Times New Roman"/>
      <family val="1"/>
    </font>
    <font>
      <i/>
      <sz val="14"/>
      <name val="Times New Roman"/>
      <family val="1"/>
    </font>
    <font>
      <b/>
      <sz val="10"/>
      <name val="Times New Roman"/>
      <family val="1"/>
    </font>
    <font>
      <b/>
      <u/>
      <sz val="10"/>
      <name val="Times New Roman"/>
      <family val="1"/>
    </font>
    <font>
      <b/>
      <i/>
      <sz val="10"/>
      <name val="Times New Roman"/>
      <family val="1"/>
    </font>
    <font>
      <b/>
      <sz val="16"/>
      <name val="Times New Roman"/>
      <family val="1"/>
    </font>
    <font>
      <sz val="12"/>
      <name val="Calibri"/>
      <family val="2"/>
      <charset val="163"/>
      <scheme val="minor"/>
    </font>
    <font>
      <b/>
      <i/>
      <sz val="12"/>
      <name val="Times New Roman"/>
      <family val="1"/>
    </font>
    <font>
      <b/>
      <i/>
      <sz val="12"/>
      <name val="Calibri"/>
      <family val="2"/>
      <scheme val="minor"/>
    </font>
  </fonts>
  <fills count="2">
    <fill>
      <patternFill patternType="none"/>
    </fill>
    <fill>
      <patternFill patternType="gray125"/>
    </fill>
  </fills>
  <borders count="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33">
    <xf numFmtId="0" fontId="0" fillId="0" borderId="0"/>
    <xf numFmtId="0" fontId="2" fillId="0" borderId="0"/>
    <xf numFmtId="0" fontId="3" fillId="0" borderId="0"/>
    <xf numFmtId="43" fontId="1" fillId="0" borderId="0" applyFont="0" applyFill="0" applyBorder="0" applyAlignment="0" applyProtection="0"/>
    <xf numFmtId="43" fontId="4"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3" fillId="0" borderId="0"/>
    <xf numFmtId="43" fontId="10" fillId="0" borderId="0" applyFont="0" applyFill="0" applyBorder="0" applyAlignment="0" applyProtection="0"/>
    <xf numFmtId="0" fontId="11" fillId="0" borderId="0"/>
    <xf numFmtId="0" fontId="11" fillId="0" borderId="0"/>
    <xf numFmtId="0" fontId="5" fillId="0" borderId="0"/>
    <xf numFmtId="43" fontId="5" fillId="0" borderId="0" applyFont="0" applyFill="0" applyBorder="0" applyAlignment="0" applyProtection="0"/>
    <xf numFmtId="0" fontId="7"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5" fillId="0" borderId="0" applyFont="0" applyFill="0" applyBorder="0" applyAlignment="0" applyProtection="0"/>
    <xf numFmtId="0" fontId="21" fillId="0" borderId="0" applyAlignment="0"/>
    <xf numFmtId="164" fontId="1" fillId="0" borderId="0" applyFont="0" applyFill="0" applyBorder="0" applyAlignment="0" applyProtection="0"/>
    <xf numFmtId="0" fontId="4" fillId="0" borderId="0"/>
    <xf numFmtId="43" fontId="10"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11" fillId="0" borderId="0"/>
    <xf numFmtId="164" fontId="5" fillId="0" borderId="0" applyFont="0" applyFill="0" applyBorder="0" applyAlignment="0" applyProtection="0"/>
    <xf numFmtId="0" fontId="5" fillId="0" borderId="0"/>
    <xf numFmtId="0" fontId="1" fillId="0" borderId="0"/>
  </cellStyleXfs>
  <cellXfs count="177">
    <xf numFmtId="0" fontId="0" fillId="0" borderId="0" xfId="0"/>
    <xf numFmtId="0" fontId="5" fillId="0" borderId="0" xfId="0" applyFont="1" applyFill="1" applyAlignment="1">
      <alignment vertical="top"/>
    </xf>
    <xf numFmtId="0" fontId="6" fillId="0" borderId="0" xfId="0" applyFont="1" applyFill="1" applyAlignment="1">
      <alignment vertical="top"/>
    </xf>
    <xf numFmtId="0" fontId="5" fillId="0" borderId="3" xfId="2" applyFont="1" applyFill="1" applyBorder="1" applyAlignment="1">
      <alignment horizontal="center" vertical="center" wrapText="1"/>
    </xf>
    <xf numFmtId="3" fontId="5" fillId="0" borderId="3" xfId="2" applyNumberFormat="1" applyFont="1" applyFill="1" applyBorder="1" applyAlignment="1">
      <alignment horizontal="center" vertical="center" wrapText="1"/>
    </xf>
    <xf numFmtId="0" fontId="5" fillId="0" borderId="5" xfId="2" applyFont="1" applyFill="1" applyBorder="1" applyAlignment="1">
      <alignment horizontal="center" vertical="center" wrapText="1"/>
    </xf>
    <xf numFmtId="0" fontId="6" fillId="0" borderId="0" xfId="0" applyFont="1" applyFill="1"/>
    <xf numFmtId="0" fontId="6" fillId="0" borderId="4" xfId="2" applyFont="1" applyFill="1" applyBorder="1" applyAlignment="1">
      <alignment horizontal="center" vertical="center" wrapText="1"/>
    </xf>
    <xf numFmtId="3" fontId="6" fillId="0" borderId="4" xfId="0" applyNumberFormat="1" applyFont="1" applyFill="1" applyBorder="1" applyAlignment="1">
      <alignment horizontal="left" vertical="center" wrapText="1"/>
    </xf>
    <xf numFmtId="3" fontId="6" fillId="0" borderId="4" xfId="2" applyNumberFormat="1" applyFont="1" applyFill="1" applyBorder="1" applyAlignment="1">
      <alignment horizontal="right" vertical="center" wrapText="1"/>
    </xf>
    <xf numFmtId="0" fontId="6" fillId="0" borderId="4" xfId="2" applyFont="1" applyFill="1" applyBorder="1" applyAlignment="1">
      <alignment horizontal="left" vertical="center" wrapText="1"/>
    </xf>
    <xf numFmtId="165" fontId="6" fillId="0" borderId="4" xfId="4" applyNumberFormat="1" applyFont="1" applyFill="1" applyBorder="1" applyAlignment="1">
      <alignment horizontal="right" vertical="center" wrapText="1"/>
    </xf>
    <xf numFmtId="0" fontId="5" fillId="0" borderId="4" xfId="2" applyFont="1" applyFill="1" applyBorder="1" applyAlignment="1">
      <alignment horizontal="center" vertical="center" wrapText="1"/>
    </xf>
    <xf numFmtId="0" fontId="15" fillId="0" borderId="0" xfId="0" applyFont="1" applyFill="1"/>
    <xf numFmtId="0" fontId="5" fillId="0" borderId="4" xfId="0" applyFont="1" applyFill="1" applyBorder="1" applyAlignment="1">
      <alignment horizontal="center" vertical="center" wrapText="1"/>
    </xf>
    <xf numFmtId="165" fontId="5" fillId="0" borderId="4" xfId="4" applyNumberFormat="1" applyFont="1" applyFill="1" applyBorder="1" applyAlignment="1">
      <alignment horizontal="right" vertical="center" wrapText="1"/>
    </xf>
    <xf numFmtId="0" fontId="5" fillId="0" borderId="0" xfId="0" applyFont="1" applyFill="1" applyAlignment="1">
      <alignment horizontal="center" vertical="center" wrapText="1"/>
    </xf>
    <xf numFmtId="3" fontId="5" fillId="0" borderId="4" xfId="2" applyNumberFormat="1" applyFont="1" applyFill="1" applyBorder="1" applyAlignment="1">
      <alignment horizontal="right" vertical="center" wrapText="1"/>
    </xf>
    <xf numFmtId="0" fontId="5" fillId="0" borderId="0" xfId="0" applyFont="1" applyFill="1" applyAlignment="1">
      <alignment vertical="center"/>
    </xf>
    <xf numFmtId="0" fontId="20" fillId="0" borderId="0" xfId="0" applyFont="1" applyFill="1"/>
    <xf numFmtId="0" fontId="12" fillId="0" borderId="0" xfId="0" applyFont="1" applyFill="1"/>
    <xf numFmtId="0" fontId="5" fillId="0" borderId="6" xfId="0" applyFont="1" applyFill="1" applyBorder="1"/>
    <xf numFmtId="3" fontId="5" fillId="0" borderId="6" xfId="0" applyNumberFormat="1" applyFont="1" applyFill="1" applyBorder="1"/>
    <xf numFmtId="3" fontId="5" fillId="0" borderId="0" xfId="0" applyNumberFormat="1" applyFont="1" applyFill="1"/>
    <xf numFmtId="3" fontId="5" fillId="0" borderId="4" xfId="0" applyNumberFormat="1"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7" applyFont="1" applyFill="1" applyBorder="1" applyAlignment="1">
      <alignment vertical="center" wrapText="1"/>
    </xf>
    <xf numFmtId="0" fontId="5" fillId="0" borderId="4" xfId="0" quotePrefix="1" applyFont="1" applyFill="1" applyBorder="1" applyAlignment="1">
      <alignment horizontal="center" vertical="center" wrapText="1"/>
    </xf>
    <xf numFmtId="3" fontId="5" fillId="0" borderId="4" xfId="26" quotePrefix="1" applyNumberFormat="1" applyFont="1" applyFill="1" applyBorder="1" applyAlignment="1">
      <alignment horizontal="right" vertical="center" shrinkToFit="1"/>
    </xf>
    <xf numFmtId="0" fontId="5" fillId="0" borderId="4" xfId="0" applyFont="1" applyFill="1" applyBorder="1" applyAlignment="1">
      <alignment vertical="center" wrapText="1"/>
    </xf>
    <xf numFmtId="165" fontId="5" fillId="0" borderId="4" xfId="27" applyNumberFormat="1" applyFont="1" applyFill="1" applyBorder="1" applyAlignment="1">
      <alignment horizontal="right" vertical="center" wrapText="1"/>
    </xf>
    <xf numFmtId="165" fontId="5" fillId="0" borderId="4" xfId="3" applyNumberFormat="1" applyFont="1" applyFill="1" applyBorder="1" applyAlignment="1">
      <alignment vertical="center" wrapText="1"/>
    </xf>
    <xf numFmtId="3" fontId="5" fillId="0" borderId="4" xfId="0" applyNumberFormat="1" applyFont="1" applyFill="1" applyBorder="1" applyAlignment="1">
      <alignment horizontal="right" vertical="center" wrapText="1"/>
    </xf>
    <xf numFmtId="0" fontId="5" fillId="0" borderId="4" xfId="0" applyFont="1" applyFill="1" applyBorder="1" applyAlignment="1">
      <alignment horizontal="left" vertical="center" wrapText="1" shrinkToFit="1"/>
    </xf>
    <xf numFmtId="165" fontId="5" fillId="0" borderId="4" xfId="0" applyNumberFormat="1" applyFont="1" applyFill="1" applyBorder="1" applyAlignment="1">
      <alignment vertical="center"/>
    </xf>
    <xf numFmtId="165" fontId="5" fillId="0" borderId="4" xfId="3" applyNumberFormat="1" applyFont="1" applyFill="1" applyBorder="1" applyAlignment="1">
      <alignment horizontal="right" vertical="center"/>
    </xf>
    <xf numFmtId="0" fontId="6" fillId="0" borderId="4" xfId="0" applyFont="1" applyBorder="1" applyAlignment="1">
      <alignment horizontal="left" vertical="center" wrapText="1"/>
    </xf>
    <xf numFmtId="3" fontId="5" fillId="0" borderId="4" xfId="0" applyNumberFormat="1" applyFont="1" applyFill="1" applyBorder="1" applyAlignment="1">
      <alignment horizontal="center" vertical="center" wrapText="1"/>
    </xf>
    <xf numFmtId="0" fontId="5" fillId="0" borderId="4" xfId="9" quotePrefix="1" applyFont="1" applyFill="1" applyBorder="1" applyAlignment="1">
      <alignment vertical="top" wrapText="1"/>
    </xf>
    <xf numFmtId="0" fontId="5" fillId="0" borderId="4" xfId="9" applyFont="1" applyFill="1" applyBorder="1" applyAlignment="1">
      <alignment horizontal="center" vertical="top" wrapText="1"/>
    </xf>
    <xf numFmtId="3" fontId="5" fillId="0" borderId="4" xfId="9" applyNumberFormat="1" applyFont="1" applyFill="1" applyBorder="1" applyAlignment="1">
      <alignment vertical="top"/>
    </xf>
    <xf numFmtId="0" fontId="5" fillId="0" borderId="4" xfId="11" applyFont="1" applyFill="1" applyBorder="1" applyAlignment="1">
      <alignment horizontal="center" vertical="top" wrapText="1"/>
    </xf>
    <xf numFmtId="3" fontId="5" fillId="0" borderId="4" xfId="9" applyNumberFormat="1" applyFont="1" applyFill="1" applyBorder="1" applyAlignment="1">
      <alignment vertical="center"/>
    </xf>
    <xf numFmtId="0" fontId="5" fillId="0" borderId="4" xfId="11" quotePrefix="1" applyFont="1" applyFill="1" applyBorder="1" applyAlignment="1">
      <alignment horizontal="left" vertical="top" wrapText="1"/>
    </xf>
    <xf numFmtId="3" fontId="5" fillId="0" borderId="4" xfId="9" applyNumberFormat="1" applyFont="1" applyFill="1" applyBorder="1" applyAlignment="1">
      <alignment horizontal="right" vertical="top"/>
    </xf>
    <xf numFmtId="1" fontId="5" fillId="0" borderId="4" xfId="11" applyNumberFormat="1" applyFont="1" applyFill="1" applyBorder="1" applyAlignment="1">
      <alignment horizontal="center" vertical="top" wrapText="1"/>
    </xf>
    <xf numFmtId="14" fontId="5" fillId="0" borderId="4" xfId="9" applyNumberFormat="1" applyFont="1" applyFill="1" applyBorder="1" applyAlignment="1">
      <alignment horizontal="center" vertical="top" wrapText="1"/>
    </xf>
    <xf numFmtId="0" fontId="5" fillId="0" borderId="4" xfId="9" quotePrefix="1" applyFont="1" applyFill="1" applyBorder="1" applyAlignment="1">
      <alignment vertical="top"/>
    </xf>
    <xf numFmtId="0" fontId="5" fillId="0" borderId="4" xfId="11" applyFont="1" applyFill="1" applyBorder="1" applyAlignment="1">
      <alignment horizontal="center" vertical="center" wrapText="1"/>
    </xf>
    <xf numFmtId="3" fontId="5" fillId="0" borderId="4" xfId="28" applyNumberFormat="1" applyFont="1" applyFill="1" applyBorder="1" applyAlignment="1">
      <alignment horizontal="right" vertical="top" wrapText="1" shrinkToFit="1"/>
    </xf>
    <xf numFmtId="0" fontId="5" fillId="0" borderId="4" xfId="11" quotePrefix="1" applyFont="1" applyFill="1" applyBorder="1" applyAlignment="1">
      <alignment horizontal="justify" vertical="top"/>
    </xf>
    <xf numFmtId="0" fontId="5" fillId="0" borderId="4" xfId="9" quotePrefix="1" applyFont="1" applyFill="1" applyBorder="1" applyAlignment="1">
      <alignment horizontal="left" vertical="top" wrapText="1"/>
    </xf>
    <xf numFmtId="0" fontId="5" fillId="0" borderId="4" xfId="29" quotePrefix="1" applyFont="1" applyFill="1" applyBorder="1" applyAlignment="1">
      <alignment horizontal="left" vertical="top" wrapText="1"/>
    </xf>
    <xf numFmtId="0" fontId="5" fillId="0" borderId="4" xfId="29" quotePrefix="1" applyFont="1" applyFill="1" applyBorder="1" applyAlignment="1">
      <alignment horizontal="center" vertical="top" wrapText="1"/>
    </xf>
    <xf numFmtId="3" fontId="5" fillId="0" borderId="4" xfId="11" applyNumberFormat="1" applyFont="1" applyFill="1" applyBorder="1" applyAlignment="1">
      <alignment horizontal="right" vertical="top" wrapText="1"/>
    </xf>
    <xf numFmtId="3" fontId="5" fillId="0" borderId="4" xfId="0" applyNumberFormat="1" applyFont="1" applyBorder="1" applyAlignment="1">
      <alignment horizontal="right" vertical="center" wrapText="1"/>
    </xf>
    <xf numFmtId="3" fontId="5" fillId="0" borderId="4" xfId="0" applyNumberFormat="1" applyFont="1" applyFill="1" applyBorder="1" applyAlignment="1">
      <alignment vertical="center" wrapText="1"/>
    </xf>
    <xf numFmtId="3" fontId="5" fillId="0" borderId="4" xfId="32" quotePrefix="1" applyNumberFormat="1"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0" xfId="0" applyFont="1" applyFill="1"/>
    <xf numFmtId="3"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Fill="1" applyBorder="1" applyAlignment="1">
      <alignment vertical="center"/>
    </xf>
    <xf numFmtId="3" fontId="5" fillId="0" borderId="4" xfId="9" applyNumberFormat="1" applyFont="1" applyFill="1" applyBorder="1" applyAlignment="1">
      <alignment horizontal="right" vertical="center"/>
    </xf>
    <xf numFmtId="3" fontId="5" fillId="0" borderId="4" xfId="11" applyNumberFormat="1" applyFont="1" applyFill="1" applyBorder="1" applyAlignment="1">
      <alignment horizontal="right" vertical="center"/>
    </xf>
    <xf numFmtId="0" fontId="6" fillId="0" borderId="7" xfId="2" applyFont="1" applyFill="1" applyBorder="1" applyAlignment="1">
      <alignment horizontal="center" vertical="center" wrapText="1"/>
    </xf>
    <xf numFmtId="3" fontId="6" fillId="0" borderId="7" xfId="2" applyNumberFormat="1" applyFont="1" applyFill="1" applyBorder="1" applyAlignment="1">
      <alignment horizontal="right" vertical="center" wrapText="1"/>
    </xf>
    <xf numFmtId="165" fontId="5" fillId="0" borderId="4" xfId="4" applyNumberFormat="1" applyFont="1" applyFill="1" applyBorder="1" applyAlignment="1">
      <alignment horizontal="center" vertical="center" wrapText="1"/>
    </xf>
    <xf numFmtId="1" fontId="5" fillId="0" borderId="4" xfId="5" applyNumberFormat="1" applyFont="1" applyFill="1" applyBorder="1" applyAlignment="1">
      <alignment horizontal="center" vertical="center"/>
    </xf>
    <xf numFmtId="3" fontId="5" fillId="0" borderId="4" xfId="0" applyNumberFormat="1" applyFont="1" applyFill="1" applyBorder="1" applyAlignment="1">
      <alignment horizontal="right" vertical="center"/>
    </xf>
    <xf numFmtId="3" fontId="5" fillId="0" borderId="4" xfId="0" applyNumberFormat="1" applyFont="1" applyFill="1" applyBorder="1" applyAlignment="1">
      <alignment horizontal="right" vertical="top"/>
    </xf>
    <xf numFmtId="1" fontId="5" fillId="0" borderId="4" xfId="5" applyNumberFormat="1" applyFont="1" applyFill="1" applyBorder="1" applyAlignment="1">
      <alignment horizontal="center" vertical="center" wrapText="1"/>
    </xf>
    <xf numFmtId="166" fontId="5" fillId="0" borderId="4" xfId="3" applyNumberFormat="1" applyFont="1" applyFill="1" applyBorder="1" applyAlignment="1">
      <alignment horizontal="right" vertical="center" wrapText="1"/>
    </xf>
    <xf numFmtId="3" fontId="5" fillId="0" borderId="4" xfId="16" applyNumberFormat="1" applyFont="1" applyFill="1" applyBorder="1" applyAlignment="1">
      <alignment horizontal="right" vertical="center"/>
    </xf>
    <xf numFmtId="0" fontId="16" fillId="0" borderId="4" xfId="0" applyFont="1" applyFill="1" applyBorder="1" applyAlignment="1">
      <alignment horizontal="right" vertical="center"/>
    </xf>
    <xf numFmtId="0" fontId="17" fillId="0" borderId="4" xfId="0" applyFont="1" applyFill="1" applyBorder="1" applyAlignment="1">
      <alignment horizontal="right" vertical="center"/>
    </xf>
    <xf numFmtId="3" fontId="16" fillId="0" borderId="4"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3" fontId="6" fillId="0" borderId="4" xfId="0" applyNumberFormat="1" applyFont="1" applyFill="1" applyBorder="1" applyAlignment="1">
      <alignment horizontal="right" vertical="center" wrapText="1"/>
    </xf>
    <xf numFmtId="3" fontId="12"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shrinkToFit="1"/>
    </xf>
    <xf numFmtId="3" fontId="5" fillId="0" borderId="4" xfId="0" applyNumberFormat="1" applyFont="1" applyFill="1" applyBorder="1" applyAlignment="1">
      <alignment horizontal="center" vertical="center" wrapText="1" shrinkToFit="1"/>
    </xf>
    <xf numFmtId="3" fontId="19" fillId="0" borderId="4" xfId="0" applyNumberFormat="1" applyFont="1" applyFill="1" applyBorder="1" applyAlignment="1">
      <alignment horizontal="center" vertical="center" wrapText="1"/>
    </xf>
    <xf numFmtId="0" fontId="5" fillId="0" borderId="4" xfId="0" applyFont="1" applyFill="1" applyBorder="1" applyAlignment="1">
      <alignment horizontal="justify" vertical="center" wrapText="1"/>
    </xf>
    <xf numFmtId="3" fontId="5" fillId="0" borderId="4" xfId="0" quotePrefix="1" applyNumberFormat="1" applyFont="1" applyFill="1" applyBorder="1" applyAlignment="1">
      <alignment horizontal="left" vertical="center" wrapText="1"/>
    </xf>
    <xf numFmtId="3" fontId="19" fillId="0" borderId="4" xfId="0" applyNumberFormat="1" applyFont="1" applyFill="1" applyBorder="1" applyAlignment="1">
      <alignment horizontal="right" vertical="center" wrapText="1"/>
    </xf>
    <xf numFmtId="0" fontId="18" fillId="0" borderId="4" xfId="0" applyFont="1" applyFill="1" applyBorder="1"/>
    <xf numFmtId="41" fontId="5" fillId="0" borderId="4" xfId="0" applyNumberFormat="1" applyFont="1" applyFill="1" applyBorder="1" applyAlignment="1">
      <alignment horizontal="right" vertical="center"/>
    </xf>
    <xf numFmtId="3" fontId="5" fillId="0" borderId="4" xfId="5" applyNumberFormat="1" applyFont="1" applyFill="1" applyBorder="1" applyAlignment="1">
      <alignment horizontal="right" vertical="center"/>
    </xf>
    <xf numFmtId="0" fontId="5" fillId="0" borderId="4" xfId="9" applyFont="1" applyFill="1" applyBorder="1" applyAlignment="1">
      <alignment horizontal="center" vertical="center" wrapText="1"/>
    </xf>
    <xf numFmtId="3" fontId="5" fillId="0" borderId="4" xfId="9" applyNumberFormat="1" applyFont="1" applyFill="1" applyBorder="1" applyAlignment="1">
      <alignment horizontal="right" vertical="center" wrapText="1"/>
    </xf>
    <xf numFmtId="0" fontId="5" fillId="0" borderId="4" xfId="2" applyFont="1" applyFill="1" applyBorder="1" applyAlignment="1">
      <alignment horizontal="right" vertical="center" wrapText="1"/>
    </xf>
    <xf numFmtId="3" fontId="5" fillId="0" borderId="4" xfId="12" applyNumberFormat="1" applyFont="1" applyFill="1" applyBorder="1" applyAlignment="1">
      <alignment horizontal="right" vertical="center" wrapText="1" shrinkToFit="1"/>
    </xf>
    <xf numFmtId="166" fontId="14" fillId="0" borderId="4" xfId="3" applyNumberFormat="1" applyFont="1" applyFill="1" applyBorder="1" applyAlignment="1">
      <alignment horizontal="right" vertical="center" wrapText="1"/>
    </xf>
    <xf numFmtId="166" fontId="5" fillId="0" borderId="4" xfId="0" applyNumberFormat="1" applyFont="1" applyFill="1" applyBorder="1" applyAlignment="1">
      <alignment vertical="center"/>
    </xf>
    <xf numFmtId="0" fontId="5" fillId="0" borderId="4" xfId="0" applyFont="1" applyFill="1" applyBorder="1" applyAlignment="1">
      <alignment horizontal="center" vertical="center"/>
    </xf>
    <xf numFmtId="0" fontId="6" fillId="0" borderId="4" xfId="0" applyFont="1" applyFill="1" applyBorder="1" applyAlignment="1">
      <alignment vertical="center" wrapText="1"/>
    </xf>
    <xf numFmtId="0" fontId="5" fillId="0" borderId="4" xfId="0" applyFont="1" applyFill="1" applyBorder="1" applyAlignment="1">
      <alignment horizontal="center" vertical="top" wrapText="1"/>
    </xf>
    <xf numFmtId="165" fontId="5" fillId="0" borderId="4" xfId="3" applyNumberFormat="1" applyFont="1" applyFill="1" applyBorder="1" applyAlignment="1">
      <alignment horizontal="center" vertical="center" wrapText="1"/>
    </xf>
    <xf numFmtId="3" fontId="5" fillId="0" borderId="4" xfId="6" applyNumberFormat="1" applyFont="1" applyFill="1" applyBorder="1" applyAlignment="1" applyProtection="1">
      <alignment horizontal="right" vertical="center" wrapText="1"/>
    </xf>
    <xf numFmtId="3" fontId="5" fillId="0" borderId="4" xfId="0" quotePrefix="1" applyNumberFormat="1" applyFont="1" applyFill="1" applyBorder="1" applyAlignment="1">
      <alignment horizontal="right" vertical="center" wrapText="1"/>
    </xf>
    <xf numFmtId="3" fontId="5" fillId="0" borderId="4" xfId="0" applyNumberFormat="1" applyFont="1" applyFill="1" applyBorder="1" applyAlignment="1">
      <alignment horizontal="center" vertical="center"/>
    </xf>
    <xf numFmtId="0" fontId="5" fillId="0" borderId="4" xfId="0" applyFont="1" applyFill="1" applyBorder="1"/>
    <xf numFmtId="3" fontId="5" fillId="0" borderId="4" xfId="0" applyNumberFormat="1" applyFont="1" applyFill="1" applyBorder="1" applyAlignment="1">
      <alignment vertical="center"/>
    </xf>
    <xf numFmtId="0" fontId="3" fillId="0" borderId="3"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4" xfId="11" applyFont="1" applyFill="1" applyBorder="1" applyAlignment="1">
      <alignment horizontal="center" vertical="top" wrapText="1"/>
    </xf>
    <xf numFmtId="0" fontId="3" fillId="0" borderId="4" xfId="9" applyFont="1" applyFill="1" applyBorder="1" applyAlignment="1">
      <alignment horizontal="center" vertical="top" wrapText="1"/>
    </xf>
    <xf numFmtId="0" fontId="3" fillId="0" borderId="4" xfId="11" applyFont="1" applyFill="1" applyBorder="1" applyAlignment="1">
      <alignment horizontal="center" vertical="center" wrapText="1"/>
    </xf>
    <xf numFmtId="0" fontId="3" fillId="0" borderId="6" xfId="0" applyFont="1" applyFill="1" applyBorder="1" applyAlignment="1">
      <alignment horizontal="center" wrapText="1"/>
    </xf>
    <xf numFmtId="0" fontId="3" fillId="0" borderId="0" xfId="0" applyFont="1" applyFill="1" applyAlignment="1">
      <alignment horizontal="center" wrapText="1"/>
    </xf>
    <xf numFmtId="165" fontId="3" fillId="0" borderId="4" xfId="8" applyNumberFormat="1" applyFont="1" applyFill="1" applyBorder="1" applyAlignment="1">
      <alignment horizontal="center" vertical="center" wrapText="1"/>
    </xf>
    <xf numFmtId="165" fontId="3" fillId="0" borderId="4" xfId="26" quotePrefix="1" applyNumberFormat="1" applyFont="1" applyFill="1" applyBorder="1" applyAlignment="1">
      <alignment horizontal="center" vertical="center" wrapText="1"/>
    </xf>
    <xf numFmtId="0" fontId="3" fillId="0" borderId="4" xfId="14" applyFont="1" applyFill="1" applyBorder="1" applyAlignment="1">
      <alignment horizontal="center" vertical="center" wrapText="1"/>
    </xf>
    <xf numFmtId="3" fontId="3" fillId="0" borderId="4" xfId="0" applyNumberFormat="1" applyFont="1" applyBorder="1" applyAlignment="1">
      <alignment horizontal="center" vertical="center" wrapText="1"/>
    </xf>
    <xf numFmtId="0" fontId="3" fillId="0" borderId="4" xfId="9" quotePrefix="1" applyFont="1" applyFill="1" applyBorder="1" applyAlignment="1">
      <alignment horizontal="center" vertical="top" wrapText="1"/>
    </xf>
    <xf numFmtId="0" fontId="3" fillId="0" borderId="4" xfId="6" applyFont="1" applyFill="1" applyBorder="1" applyAlignment="1" applyProtection="1">
      <alignment horizontal="center" vertical="center" wrapText="1"/>
    </xf>
    <xf numFmtId="3" fontId="4" fillId="0" borderId="0" xfId="2" applyNumberFormat="1" applyFont="1" applyFill="1"/>
    <xf numFmtId="0" fontId="4" fillId="0" borderId="0" xfId="2" applyFont="1" applyFill="1"/>
    <xf numFmtId="0" fontId="4" fillId="0" borderId="0" xfId="0" applyFont="1" applyFill="1"/>
    <xf numFmtId="0" fontId="4" fillId="0" borderId="0" xfId="0" applyFont="1" applyFill="1" applyAlignment="1">
      <alignment horizontal="center" wrapText="1"/>
    </xf>
    <xf numFmtId="3" fontId="4" fillId="0" borderId="0" xfId="0" applyNumberFormat="1" applyFont="1" applyFill="1"/>
    <xf numFmtId="166" fontId="3" fillId="0" borderId="4" xfId="11" applyNumberFormat="1" applyFont="1" applyFill="1" applyBorder="1" applyAlignment="1">
      <alignment horizontal="center" vertical="top" wrapText="1"/>
    </xf>
    <xf numFmtId="166" fontId="3" fillId="0" borderId="4" xfId="11" applyNumberFormat="1" applyFont="1" applyFill="1" applyBorder="1" applyAlignment="1">
      <alignment horizontal="center" vertical="center" wrapText="1"/>
    </xf>
    <xf numFmtId="0" fontId="4" fillId="0" borderId="0" xfId="2" applyFont="1" applyFill="1" applyAlignment="1">
      <alignment vertical="top" wrapText="1"/>
    </xf>
    <xf numFmtId="0" fontId="4" fillId="0" borderId="0" xfId="2" applyFont="1" applyFill="1" applyAlignment="1">
      <alignment horizontal="center" vertical="top" wrapText="1"/>
    </xf>
    <xf numFmtId="3" fontId="4" fillId="0" borderId="4" xfId="0" applyNumberFormat="1" applyFont="1" applyBorder="1" applyAlignment="1">
      <alignment horizontal="right" vertical="center" wrapText="1"/>
    </xf>
    <xf numFmtId="3" fontId="4" fillId="0" borderId="4" xfId="0" applyNumberFormat="1" applyFont="1" applyFill="1" applyBorder="1" applyAlignment="1">
      <alignment horizontal="right" vertical="center" wrapText="1"/>
    </xf>
    <xf numFmtId="3" fontId="6" fillId="0" borderId="0" xfId="0" applyNumberFormat="1" applyFont="1" applyFill="1"/>
    <xf numFmtId="0" fontId="28" fillId="0" borderId="0" xfId="0" applyFont="1" applyFill="1" applyAlignment="1">
      <alignment vertical="center"/>
    </xf>
    <xf numFmtId="3" fontId="29" fillId="0" borderId="4" xfId="0" applyNumberFormat="1" applyFont="1" applyFill="1" applyBorder="1" applyAlignment="1">
      <alignment vertical="center" wrapText="1"/>
    </xf>
    <xf numFmtId="0" fontId="30" fillId="0" borderId="0" xfId="0" applyFont="1" applyFill="1"/>
    <xf numFmtId="0" fontId="5" fillId="0" borderId="4" xfId="0" applyFont="1" applyFill="1" applyBorder="1" applyAlignment="1">
      <alignment horizontal="right" vertical="center" wrapText="1"/>
    </xf>
    <xf numFmtId="167" fontId="6" fillId="0" borderId="4" xfId="4" applyNumberFormat="1" applyFont="1" applyFill="1" applyBorder="1" applyAlignment="1">
      <alignment horizontal="right" vertical="center" wrapText="1"/>
    </xf>
    <xf numFmtId="167" fontId="6" fillId="0" borderId="4" xfId="0" applyNumberFormat="1" applyFont="1" applyFill="1" applyBorder="1" applyAlignment="1">
      <alignment horizontal="right" vertical="center" wrapText="1"/>
    </xf>
    <xf numFmtId="0" fontId="5" fillId="0" borderId="4" xfId="0" quotePrefix="1" applyFont="1" applyFill="1" applyBorder="1" applyAlignment="1">
      <alignment vertical="center" wrapText="1"/>
    </xf>
    <xf numFmtId="167" fontId="5" fillId="0" borderId="4" xfId="4" applyNumberFormat="1" applyFont="1" applyFill="1" applyBorder="1" applyAlignment="1">
      <alignment horizontal="right" vertical="center" wrapText="1"/>
    </xf>
    <xf numFmtId="0" fontId="5" fillId="0" borderId="4" xfId="11" quotePrefix="1" applyFont="1" applyFill="1" applyBorder="1" applyAlignment="1">
      <alignment vertical="top" wrapText="1"/>
    </xf>
    <xf numFmtId="0" fontId="7" fillId="0" borderId="4" xfId="11" applyFont="1" applyFill="1" applyBorder="1" applyAlignment="1">
      <alignment horizontal="center" vertical="top" wrapText="1"/>
    </xf>
    <xf numFmtId="3" fontId="7" fillId="0" borderId="4" xfId="11" applyNumberFormat="1" applyFont="1" applyFill="1" applyBorder="1" applyAlignment="1">
      <alignment horizontal="right" vertical="top"/>
    </xf>
    <xf numFmtId="0" fontId="7" fillId="0" borderId="4" xfId="11" applyFont="1" applyFill="1" applyBorder="1" applyAlignment="1">
      <alignment horizontal="right" vertical="top"/>
    </xf>
    <xf numFmtId="3" fontId="7" fillId="0" borderId="4" xfId="30" applyNumberFormat="1" applyFont="1" applyFill="1" applyBorder="1" applyAlignment="1">
      <alignment horizontal="right" vertical="top" wrapText="1"/>
    </xf>
    <xf numFmtId="167" fontId="3" fillId="0" borderId="4" xfId="30" applyNumberFormat="1" applyFont="1" applyFill="1" applyBorder="1" applyAlignment="1">
      <alignment horizontal="center" vertical="top" wrapText="1"/>
    </xf>
    <xf numFmtId="3" fontId="7" fillId="0" borderId="4" xfId="11" applyNumberFormat="1" applyFont="1" applyFill="1" applyBorder="1" applyAlignment="1">
      <alignment horizontal="right" vertical="top" wrapText="1"/>
    </xf>
    <xf numFmtId="4" fontId="5" fillId="0" borderId="4" xfId="0" applyNumberFormat="1" applyFont="1" applyFill="1" applyBorder="1" applyAlignment="1">
      <alignment horizontal="center" vertical="center"/>
    </xf>
    <xf numFmtId="3" fontId="15" fillId="0" borderId="4" xfId="0" applyNumberFormat="1" applyFont="1" applyFill="1" applyBorder="1" applyAlignment="1">
      <alignment horizontal="right" vertical="center"/>
    </xf>
    <xf numFmtId="0" fontId="15" fillId="0" borderId="4" xfId="0" applyFont="1" applyFill="1" applyBorder="1" applyAlignment="1">
      <alignment vertical="center"/>
    </xf>
    <xf numFmtId="0" fontId="7" fillId="0" borderId="4" xfId="11" applyFont="1" applyFill="1" applyBorder="1" applyAlignment="1">
      <alignment horizontal="center" vertical="top"/>
    </xf>
    <xf numFmtId="0" fontId="5" fillId="0" borderId="4" xfId="31" quotePrefix="1" applyFont="1" applyFill="1" applyBorder="1" applyAlignment="1">
      <alignment vertical="top" wrapText="1"/>
    </xf>
    <xf numFmtId="0" fontId="6" fillId="0" borderId="4" xfId="0" applyFont="1" applyFill="1" applyBorder="1" applyAlignment="1">
      <alignment vertical="center"/>
    </xf>
    <xf numFmtId="165" fontId="6" fillId="0" borderId="0" xfId="0" applyNumberFormat="1" applyFont="1" applyFill="1" applyAlignment="1">
      <alignment vertical="center"/>
    </xf>
    <xf numFmtId="0" fontId="6" fillId="0" borderId="0" xfId="0" applyFont="1" applyFill="1" applyAlignment="1">
      <alignment vertical="center"/>
    </xf>
    <xf numFmtId="0" fontId="5" fillId="0" borderId="0" xfId="0" applyFont="1" applyFill="1" applyAlignment="1">
      <alignment vertical="center" wrapText="1"/>
    </xf>
    <xf numFmtId="165" fontId="5" fillId="0" borderId="4" xfId="3" applyNumberFormat="1" applyFont="1" applyFill="1" applyBorder="1" applyAlignment="1">
      <alignment vertical="center"/>
    </xf>
    <xf numFmtId="0" fontId="23" fillId="0" borderId="0" xfId="2" applyFont="1" applyFill="1" applyAlignment="1">
      <alignment horizontal="center" vertical="center" wrapText="1"/>
    </xf>
    <xf numFmtId="0" fontId="4" fillId="0" borderId="0" xfId="2" applyFont="1" applyFill="1" applyAlignment="1">
      <alignment horizontal="center" vertical="top" wrapText="1"/>
    </xf>
    <xf numFmtId="0" fontId="22" fillId="0" borderId="0" xfId="2" applyFont="1" applyFill="1" applyAlignment="1">
      <alignment horizontal="center" vertical="top" wrapText="1"/>
    </xf>
    <xf numFmtId="0" fontId="27" fillId="0" borderId="0" xfId="2" applyFont="1" applyFill="1" applyAlignment="1">
      <alignment horizontal="center" vertical="center" wrapText="1"/>
    </xf>
    <xf numFmtId="0" fontId="14" fillId="0" borderId="0" xfId="2" applyFont="1" applyFill="1" applyAlignment="1">
      <alignment horizontal="right" vertical="top" wrapText="1"/>
    </xf>
    <xf numFmtId="0" fontId="5" fillId="0" borderId="0" xfId="2" applyFont="1" applyFill="1"/>
    <xf numFmtId="0" fontId="6" fillId="0" borderId="1" xfId="2" applyFont="1" applyFill="1" applyBorder="1" applyAlignment="1">
      <alignment horizontal="center" vertical="center" wrapText="1"/>
    </xf>
    <xf numFmtId="3" fontId="6" fillId="0" borderId="1" xfId="2" applyNumberFormat="1" applyFont="1" applyFill="1" applyBorder="1" applyAlignment="1">
      <alignment horizontal="center" vertical="center" wrapText="1"/>
    </xf>
    <xf numFmtId="0" fontId="6" fillId="0" borderId="2" xfId="2" applyFont="1" applyFill="1" applyBorder="1" applyAlignment="1">
      <alignment horizontal="center" vertical="center" wrapText="1"/>
    </xf>
  </cellXfs>
  <cellStyles count="33">
    <cellStyle name="Comma" xfId="4" builtinId="3"/>
    <cellStyle name="Comma 10 10 2" xfId="8"/>
    <cellStyle name="Comma 2 7" xfId="3"/>
    <cellStyle name="Comma 3" xfId="22"/>
    <cellStyle name="Comma 4 2 2" xfId="27"/>
    <cellStyle name="Comma 4 4" xfId="26"/>
    <cellStyle name="Comma 5 4" xfId="12"/>
    <cellStyle name="Comma 5 4 3" xfId="28"/>
    <cellStyle name="Comma 6 5" xfId="30"/>
    <cellStyle name="Comma 8" xfId="24"/>
    <cellStyle name="Hyperlink" xfId="6" builtinId="8"/>
    <cellStyle name="Normal" xfId="0" builtinId="0"/>
    <cellStyle name="Normal 10 2 5" xfId="11"/>
    <cellStyle name="Normal 13 2" xfId="25"/>
    <cellStyle name="Normal 19" xfId="10"/>
    <cellStyle name="Normal 19 7" xfId="29"/>
    <cellStyle name="Normal 2" xfId="2"/>
    <cellStyle name="Normal 2 3 2 2 3" xfId="15"/>
    <cellStyle name="Normal 3" xfId="1"/>
    <cellStyle name="Normal 3 4" xfId="13"/>
    <cellStyle name="Normal 4" xfId="7"/>
    <cellStyle name="Normal 5 2 7" xfId="9"/>
    <cellStyle name="Normal 55 2 2" xfId="31"/>
    <cellStyle name="Normal 6" xfId="23"/>
    <cellStyle name="Normal 74" xfId="17"/>
    <cellStyle name="Normal 76" xfId="18"/>
    <cellStyle name="Normal 79" xfId="16"/>
    <cellStyle name="Normal 80" xfId="20"/>
    <cellStyle name="Normal 81" xfId="21"/>
    <cellStyle name="Normal 82" xfId="19"/>
    <cellStyle name="Normal 90" xfId="32"/>
    <cellStyle name="Normal_Bieu mau (CV )" xfId="5"/>
    <cellStyle name="Normal_Sheet1" xfId="1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200</xdr:row>
      <xdr:rowOff>0</xdr:rowOff>
    </xdr:from>
    <xdr:to>
      <xdr:col>3</xdr:col>
      <xdr:colOff>66675</xdr:colOff>
      <xdr:row>200</xdr:row>
      <xdr:rowOff>171450</xdr:rowOff>
    </xdr:to>
    <xdr:sp macro="" textlink="">
      <xdr:nvSpPr>
        <xdr:cNvPr id="2" name="Text Box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 name="Text Box 1">
          <a:extLst>
            <a:ext uri="{FF2B5EF4-FFF2-40B4-BE49-F238E27FC236}">
              <a16:creationId xmlns:a16="http://schemas.microsoft.com/office/drawing/2014/main" xmlns="" id="{00000000-0008-0000-0200-00000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 name="Text Box 3">
          <a:extLst>
            <a:ext uri="{FF2B5EF4-FFF2-40B4-BE49-F238E27FC236}">
              <a16:creationId xmlns:a16="http://schemas.microsoft.com/office/drawing/2014/main" xmlns="" id="{00000000-0008-0000-0200-00000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 name="Text Box 1">
          <a:extLst>
            <a:ext uri="{FF2B5EF4-FFF2-40B4-BE49-F238E27FC236}">
              <a16:creationId xmlns:a16="http://schemas.microsoft.com/office/drawing/2014/main" xmlns="" id="{00000000-0008-0000-0200-00000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 name="Text Box 3">
          <a:extLst>
            <a:ext uri="{FF2B5EF4-FFF2-40B4-BE49-F238E27FC236}">
              <a16:creationId xmlns:a16="http://schemas.microsoft.com/office/drawing/2014/main" xmlns="" id="{00000000-0008-0000-0200-00000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 name="Text Box 1">
          <a:extLst>
            <a:ext uri="{FF2B5EF4-FFF2-40B4-BE49-F238E27FC236}">
              <a16:creationId xmlns:a16="http://schemas.microsoft.com/office/drawing/2014/main" xmlns="" id="{00000000-0008-0000-0200-00000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 name="Text Box 1">
          <a:extLst>
            <a:ext uri="{FF2B5EF4-FFF2-40B4-BE49-F238E27FC236}">
              <a16:creationId xmlns:a16="http://schemas.microsoft.com/office/drawing/2014/main" xmlns="" id="{00000000-0008-0000-0200-00000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 name="Text Box 3">
          <a:extLst>
            <a:ext uri="{FF2B5EF4-FFF2-40B4-BE49-F238E27FC236}">
              <a16:creationId xmlns:a16="http://schemas.microsoft.com/office/drawing/2014/main" xmlns="" id="{00000000-0008-0000-0200-00000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 name="Text Box 1">
          <a:extLst>
            <a:ext uri="{FF2B5EF4-FFF2-40B4-BE49-F238E27FC236}">
              <a16:creationId xmlns:a16="http://schemas.microsoft.com/office/drawing/2014/main" xmlns="" id="{00000000-0008-0000-0200-00000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 name="Text Box 3">
          <a:extLst>
            <a:ext uri="{FF2B5EF4-FFF2-40B4-BE49-F238E27FC236}">
              <a16:creationId xmlns:a16="http://schemas.microsoft.com/office/drawing/2014/main" xmlns="" id="{00000000-0008-0000-0200-00000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 name="Text Box 1">
          <a:extLst>
            <a:ext uri="{FF2B5EF4-FFF2-40B4-BE49-F238E27FC236}">
              <a16:creationId xmlns:a16="http://schemas.microsoft.com/office/drawing/2014/main" xmlns="" id="{00000000-0008-0000-0200-00000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 name="Text Box 1">
          <a:extLst>
            <a:ext uri="{FF2B5EF4-FFF2-40B4-BE49-F238E27FC236}">
              <a16:creationId xmlns:a16="http://schemas.microsoft.com/office/drawing/2014/main" xmlns="" id="{00000000-0008-0000-0200-00000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 name="Text Box 3">
          <a:extLst>
            <a:ext uri="{FF2B5EF4-FFF2-40B4-BE49-F238E27FC236}">
              <a16:creationId xmlns:a16="http://schemas.microsoft.com/office/drawing/2014/main" xmlns="" id="{00000000-0008-0000-0200-00000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 name="Text Box 1">
          <a:extLst>
            <a:ext uri="{FF2B5EF4-FFF2-40B4-BE49-F238E27FC236}">
              <a16:creationId xmlns:a16="http://schemas.microsoft.com/office/drawing/2014/main" xmlns="" id="{00000000-0008-0000-0200-00000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 name="Text Box 3">
          <a:extLst>
            <a:ext uri="{FF2B5EF4-FFF2-40B4-BE49-F238E27FC236}">
              <a16:creationId xmlns:a16="http://schemas.microsoft.com/office/drawing/2014/main" xmlns="" id="{00000000-0008-0000-0200-00001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 name="Text Box 1">
          <a:extLst>
            <a:ext uri="{FF2B5EF4-FFF2-40B4-BE49-F238E27FC236}">
              <a16:creationId xmlns:a16="http://schemas.microsoft.com/office/drawing/2014/main" xmlns="" id="{00000000-0008-0000-0200-00001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 name="Text Box 1">
          <a:extLst>
            <a:ext uri="{FF2B5EF4-FFF2-40B4-BE49-F238E27FC236}">
              <a16:creationId xmlns:a16="http://schemas.microsoft.com/office/drawing/2014/main" xmlns="" id="{00000000-0008-0000-0200-00001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 name="Text Box 3">
          <a:extLst>
            <a:ext uri="{FF2B5EF4-FFF2-40B4-BE49-F238E27FC236}">
              <a16:creationId xmlns:a16="http://schemas.microsoft.com/office/drawing/2014/main" xmlns="" id="{00000000-0008-0000-0200-00001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 name="Text Box 1">
          <a:extLst>
            <a:ext uri="{FF2B5EF4-FFF2-40B4-BE49-F238E27FC236}">
              <a16:creationId xmlns:a16="http://schemas.microsoft.com/office/drawing/2014/main" xmlns="" id="{00000000-0008-0000-0200-00001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1" name="Text Box 3">
          <a:extLst>
            <a:ext uri="{FF2B5EF4-FFF2-40B4-BE49-F238E27FC236}">
              <a16:creationId xmlns:a16="http://schemas.microsoft.com/office/drawing/2014/main" xmlns="" id="{00000000-0008-0000-0200-00001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 name="Text Box 1">
          <a:extLst>
            <a:ext uri="{FF2B5EF4-FFF2-40B4-BE49-F238E27FC236}">
              <a16:creationId xmlns:a16="http://schemas.microsoft.com/office/drawing/2014/main" xmlns="" id="{00000000-0008-0000-0200-00001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 name="Text Box 1">
          <a:extLst>
            <a:ext uri="{FF2B5EF4-FFF2-40B4-BE49-F238E27FC236}">
              <a16:creationId xmlns:a16="http://schemas.microsoft.com/office/drawing/2014/main" xmlns="" id="{00000000-0008-0000-0200-00001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 name="Text Box 3">
          <a:extLst>
            <a:ext uri="{FF2B5EF4-FFF2-40B4-BE49-F238E27FC236}">
              <a16:creationId xmlns:a16="http://schemas.microsoft.com/office/drawing/2014/main" xmlns="" id="{00000000-0008-0000-0200-00001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 name="Text Box 1">
          <a:extLst>
            <a:ext uri="{FF2B5EF4-FFF2-40B4-BE49-F238E27FC236}">
              <a16:creationId xmlns:a16="http://schemas.microsoft.com/office/drawing/2014/main" xmlns="" id="{00000000-0008-0000-0200-00001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 name="Text Box 3">
          <a:extLst>
            <a:ext uri="{FF2B5EF4-FFF2-40B4-BE49-F238E27FC236}">
              <a16:creationId xmlns:a16="http://schemas.microsoft.com/office/drawing/2014/main" xmlns="" id="{00000000-0008-0000-0200-00001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 name="Text Box 1">
          <a:extLst>
            <a:ext uri="{FF2B5EF4-FFF2-40B4-BE49-F238E27FC236}">
              <a16:creationId xmlns:a16="http://schemas.microsoft.com/office/drawing/2014/main" xmlns="" id="{00000000-0008-0000-0200-00001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 name="Text Box 1">
          <a:extLst>
            <a:ext uri="{FF2B5EF4-FFF2-40B4-BE49-F238E27FC236}">
              <a16:creationId xmlns:a16="http://schemas.microsoft.com/office/drawing/2014/main" xmlns="" id="{00000000-0008-0000-0200-00001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 name="Text Box 3">
          <a:extLst>
            <a:ext uri="{FF2B5EF4-FFF2-40B4-BE49-F238E27FC236}">
              <a16:creationId xmlns:a16="http://schemas.microsoft.com/office/drawing/2014/main" xmlns="" id="{00000000-0008-0000-0200-00001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 name="Text Box 1">
          <a:extLst>
            <a:ext uri="{FF2B5EF4-FFF2-40B4-BE49-F238E27FC236}">
              <a16:creationId xmlns:a16="http://schemas.microsoft.com/office/drawing/2014/main" xmlns="" id="{00000000-0008-0000-0200-00001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 name="Text Box 3">
          <a:extLst>
            <a:ext uri="{FF2B5EF4-FFF2-40B4-BE49-F238E27FC236}">
              <a16:creationId xmlns:a16="http://schemas.microsoft.com/office/drawing/2014/main" xmlns="" id="{00000000-0008-0000-0200-00001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 name="Text Box 1">
          <a:extLst>
            <a:ext uri="{FF2B5EF4-FFF2-40B4-BE49-F238E27FC236}">
              <a16:creationId xmlns:a16="http://schemas.microsoft.com/office/drawing/2014/main" xmlns="" id="{00000000-0008-0000-0200-00002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 name="Text Box 1">
          <a:extLst>
            <a:ext uri="{FF2B5EF4-FFF2-40B4-BE49-F238E27FC236}">
              <a16:creationId xmlns:a16="http://schemas.microsoft.com/office/drawing/2014/main" xmlns="" id="{00000000-0008-0000-0200-00002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 name="Text Box 3">
          <a:extLst>
            <a:ext uri="{FF2B5EF4-FFF2-40B4-BE49-F238E27FC236}">
              <a16:creationId xmlns:a16="http://schemas.microsoft.com/office/drawing/2014/main" xmlns="" id="{00000000-0008-0000-0200-00002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 name="Text Box 1">
          <a:extLst>
            <a:ext uri="{FF2B5EF4-FFF2-40B4-BE49-F238E27FC236}">
              <a16:creationId xmlns:a16="http://schemas.microsoft.com/office/drawing/2014/main" xmlns="" id="{00000000-0008-0000-0200-00002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 name="Text Box 3">
          <a:extLst>
            <a:ext uri="{FF2B5EF4-FFF2-40B4-BE49-F238E27FC236}">
              <a16:creationId xmlns:a16="http://schemas.microsoft.com/office/drawing/2014/main" xmlns="" id="{00000000-0008-0000-0200-00002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 name="Text Box 1">
          <a:extLst>
            <a:ext uri="{FF2B5EF4-FFF2-40B4-BE49-F238E27FC236}">
              <a16:creationId xmlns:a16="http://schemas.microsoft.com/office/drawing/2014/main" xmlns="" id="{00000000-0008-0000-0200-00002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 name="Text Box 1">
          <a:extLst>
            <a:ext uri="{FF2B5EF4-FFF2-40B4-BE49-F238E27FC236}">
              <a16:creationId xmlns:a16="http://schemas.microsoft.com/office/drawing/2014/main" xmlns="" id="{00000000-0008-0000-0200-00002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 name="Text Box 3">
          <a:extLst>
            <a:ext uri="{FF2B5EF4-FFF2-40B4-BE49-F238E27FC236}">
              <a16:creationId xmlns:a16="http://schemas.microsoft.com/office/drawing/2014/main" xmlns="" id="{00000000-0008-0000-0200-00002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 name="Text Box 1">
          <a:extLst>
            <a:ext uri="{FF2B5EF4-FFF2-40B4-BE49-F238E27FC236}">
              <a16:creationId xmlns:a16="http://schemas.microsoft.com/office/drawing/2014/main" xmlns="" id="{00000000-0008-0000-0200-00002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 name="Text Box 3">
          <a:extLst>
            <a:ext uri="{FF2B5EF4-FFF2-40B4-BE49-F238E27FC236}">
              <a16:creationId xmlns:a16="http://schemas.microsoft.com/office/drawing/2014/main" xmlns="" id="{00000000-0008-0000-0200-00002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 name="Text Box 1">
          <a:extLst>
            <a:ext uri="{FF2B5EF4-FFF2-40B4-BE49-F238E27FC236}">
              <a16:creationId xmlns:a16="http://schemas.microsoft.com/office/drawing/2014/main" xmlns="" id="{00000000-0008-0000-0200-00002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 name="Text Box 1">
          <a:extLst>
            <a:ext uri="{FF2B5EF4-FFF2-40B4-BE49-F238E27FC236}">
              <a16:creationId xmlns:a16="http://schemas.microsoft.com/office/drawing/2014/main" xmlns="" id="{00000000-0008-0000-0200-00002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 name="Text Box 3">
          <a:extLst>
            <a:ext uri="{FF2B5EF4-FFF2-40B4-BE49-F238E27FC236}">
              <a16:creationId xmlns:a16="http://schemas.microsoft.com/office/drawing/2014/main" xmlns="" id="{00000000-0008-0000-0200-00002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5" name="Text Box 1">
          <a:extLst>
            <a:ext uri="{FF2B5EF4-FFF2-40B4-BE49-F238E27FC236}">
              <a16:creationId xmlns:a16="http://schemas.microsoft.com/office/drawing/2014/main" xmlns="" id="{00000000-0008-0000-0200-00002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6" name="Text Box 3">
          <a:extLst>
            <a:ext uri="{FF2B5EF4-FFF2-40B4-BE49-F238E27FC236}">
              <a16:creationId xmlns:a16="http://schemas.microsoft.com/office/drawing/2014/main" xmlns="" id="{00000000-0008-0000-0200-00002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 name="Text Box 1">
          <a:extLst>
            <a:ext uri="{FF2B5EF4-FFF2-40B4-BE49-F238E27FC236}">
              <a16:creationId xmlns:a16="http://schemas.microsoft.com/office/drawing/2014/main" xmlns="" id="{00000000-0008-0000-0200-00002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 name="Text Box 1">
          <a:extLst>
            <a:ext uri="{FF2B5EF4-FFF2-40B4-BE49-F238E27FC236}">
              <a16:creationId xmlns:a16="http://schemas.microsoft.com/office/drawing/2014/main" xmlns="" id="{00000000-0008-0000-0200-00003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 name="Text Box 3">
          <a:extLst>
            <a:ext uri="{FF2B5EF4-FFF2-40B4-BE49-F238E27FC236}">
              <a16:creationId xmlns:a16="http://schemas.microsoft.com/office/drawing/2014/main" xmlns="" id="{00000000-0008-0000-0200-00003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 name="Text Box 1">
          <a:extLst>
            <a:ext uri="{FF2B5EF4-FFF2-40B4-BE49-F238E27FC236}">
              <a16:creationId xmlns:a16="http://schemas.microsoft.com/office/drawing/2014/main" xmlns="" id="{00000000-0008-0000-0200-00003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 name="Text Box 3">
          <a:extLst>
            <a:ext uri="{FF2B5EF4-FFF2-40B4-BE49-F238E27FC236}">
              <a16:creationId xmlns:a16="http://schemas.microsoft.com/office/drawing/2014/main" xmlns="" id="{00000000-0008-0000-0200-00003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 name="Text Box 1">
          <a:extLst>
            <a:ext uri="{FF2B5EF4-FFF2-40B4-BE49-F238E27FC236}">
              <a16:creationId xmlns:a16="http://schemas.microsoft.com/office/drawing/2014/main" xmlns="" id="{00000000-0008-0000-0200-00003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 name="Text Box 1">
          <a:extLst>
            <a:ext uri="{FF2B5EF4-FFF2-40B4-BE49-F238E27FC236}">
              <a16:creationId xmlns:a16="http://schemas.microsoft.com/office/drawing/2014/main" xmlns="" id="{00000000-0008-0000-0200-00003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 name="Text Box 3">
          <a:extLst>
            <a:ext uri="{FF2B5EF4-FFF2-40B4-BE49-F238E27FC236}">
              <a16:creationId xmlns:a16="http://schemas.microsoft.com/office/drawing/2014/main" xmlns="" id="{00000000-0008-0000-0200-00003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 name="Text Box 1">
          <a:extLst>
            <a:ext uri="{FF2B5EF4-FFF2-40B4-BE49-F238E27FC236}">
              <a16:creationId xmlns:a16="http://schemas.microsoft.com/office/drawing/2014/main" xmlns="" id="{00000000-0008-0000-0200-00003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 name="Text Box 3">
          <a:extLst>
            <a:ext uri="{FF2B5EF4-FFF2-40B4-BE49-F238E27FC236}">
              <a16:creationId xmlns:a16="http://schemas.microsoft.com/office/drawing/2014/main" xmlns="" id="{00000000-0008-0000-0200-00003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 name="Text Box 1">
          <a:extLst>
            <a:ext uri="{FF2B5EF4-FFF2-40B4-BE49-F238E27FC236}">
              <a16:creationId xmlns:a16="http://schemas.microsoft.com/office/drawing/2014/main" xmlns="" id="{00000000-0008-0000-0200-00003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 name="Text Box 1">
          <a:extLst>
            <a:ext uri="{FF2B5EF4-FFF2-40B4-BE49-F238E27FC236}">
              <a16:creationId xmlns:a16="http://schemas.microsoft.com/office/drawing/2014/main" xmlns="" id="{00000000-0008-0000-0200-00003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 name="Text Box 3">
          <a:extLst>
            <a:ext uri="{FF2B5EF4-FFF2-40B4-BE49-F238E27FC236}">
              <a16:creationId xmlns:a16="http://schemas.microsoft.com/office/drawing/2014/main" xmlns="" id="{00000000-0008-0000-0200-00003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 name="Text Box 1">
          <a:extLst>
            <a:ext uri="{FF2B5EF4-FFF2-40B4-BE49-F238E27FC236}">
              <a16:creationId xmlns:a16="http://schemas.microsoft.com/office/drawing/2014/main" xmlns="" id="{00000000-0008-0000-0200-00003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 name="Text Box 3">
          <a:extLst>
            <a:ext uri="{FF2B5EF4-FFF2-40B4-BE49-F238E27FC236}">
              <a16:creationId xmlns:a16="http://schemas.microsoft.com/office/drawing/2014/main" xmlns="" id="{00000000-0008-0000-0200-00003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 name="Text Box 1">
          <a:extLst>
            <a:ext uri="{FF2B5EF4-FFF2-40B4-BE49-F238E27FC236}">
              <a16:creationId xmlns:a16="http://schemas.microsoft.com/office/drawing/2014/main" xmlns="" id="{00000000-0008-0000-0200-00003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 name="Text Box 1">
          <a:extLst>
            <a:ext uri="{FF2B5EF4-FFF2-40B4-BE49-F238E27FC236}">
              <a16:creationId xmlns:a16="http://schemas.microsoft.com/office/drawing/2014/main" xmlns="" id="{00000000-0008-0000-0200-00003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 name="Text Box 3">
          <a:extLst>
            <a:ext uri="{FF2B5EF4-FFF2-40B4-BE49-F238E27FC236}">
              <a16:creationId xmlns:a16="http://schemas.microsoft.com/office/drawing/2014/main" xmlns="" id="{00000000-0008-0000-0200-00004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 name="Text Box 1">
          <a:extLst>
            <a:ext uri="{FF2B5EF4-FFF2-40B4-BE49-F238E27FC236}">
              <a16:creationId xmlns:a16="http://schemas.microsoft.com/office/drawing/2014/main" xmlns="" id="{00000000-0008-0000-0200-00004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 name="Text Box 3">
          <a:extLst>
            <a:ext uri="{FF2B5EF4-FFF2-40B4-BE49-F238E27FC236}">
              <a16:creationId xmlns:a16="http://schemas.microsoft.com/office/drawing/2014/main" xmlns="" id="{00000000-0008-0000-0200-00004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 name="Text Box 1">
          <a:extLst>
            <a:ext uri="{FF2B5EF4-FFF2-40B4-BE49-F238E27FC236}">
              <a16:creationId xmlns:a16="http://schemas.microsoft.com/office/drawing/2014/main" xmlns="" id="{00000000-0008-0000-0200-00004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 name="Text Box 1">
          <a:extLst>
            <a:ext uri="{FF2B5EF4-FFF2-40B4-BE49-F238E27FC236}">
              <a16:creationId xmlns:a16="http://schemas.microsoft.com/office/drawing/2014/main" xmlns="" id="{00000000-0008-0000-0200-00004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 name="Text Box 3">
          <a:extLst>
            <a:ext uri="{FF2B5EF4-FFF2-40B4-BE49-F238E27FC236}">
              <a16:creationId xmlns:a16="http://schemas.microsoft.com/office/drawing/2014/main" xmlns="" id="{00000000-0008-0000-0200-00004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0" name="Text Box 1">
          <a:extLst>
            <a:ext uri="{FF2B5EF4-FFF2-40B4-BE49-F238E27FC236}">
              <a16:creationId xmlns:a16="http://schemas.microsoft.com/office/drawing/2014/main" xmlns="" id="{00000000-0008-0000-0200-00004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1" name="Text Box 3">
          <a:extLst>
            <a:ext uri="{FF2B5EF4-FFF2-40B4-BE49-F238E27FC236}">
              <a16:creationId xmlns:a16="http://schemas.microsoft.com/office/drawing/2014/main" xmlns="" id="{00000000-0008-0000-0200-00004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 name="Text Box 1">
          <a:extLst>
            <a:ext uri="{FF2B5EF4-FFF2-40B4-BE49-F238E27FC236}">
              <a16:creationId xmlns:a16="http://schemas.microsoft.com/office/drawing/2014/main" xmlns="" id="{00000000-0008-0000-0200-00004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 name="Text Box 1">
          <a:extLst>
            <a:ext uri="{FF2B5EF4-FFF2-40B4-BE49-F238E27FC236}">
              <a16:creationId xmlns:a16="http://schemas.microsoft.com/office/drawing/2014/main" xmlns="" id="{00000000-0008-0000-0200-00004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 name="Text Box 3">
          <a:extLst>
            <a:ext uri="{FF2B5EF4-FFF2-40B4-BE49-F238E27FC236}">
              <a16:creationId xmlns:a16="http://schemas.microsoft.com/office/drawing/2014/main" xmlns="" id="{00000000-0008-0000-0200-00004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 name="Text Box 1">
          <a:extLst>
            <a:ext uri="{FF2B5EF4-FFF2-40B4-BE49-F238E27FC236}">
              <a16:creationId xmlns:a16="http://schemas.microsoft.com/office/drawing/2014/main" xmlns="" id="{00000000-0008-0000-0200-00004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 name="Text Box 3">
          <a:extLst>
            <a:ext uri="{FF2B5EF4-FFF2-40B4-BE49-F238E27FC236}">
              <a16:creationId xmlns:a16="http://schemas.microsoft.com/office/drawing/2014/main" xmlns="" id="{00000000-0008-0000-0200-00004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 name="Text Box 1">
          <a:extLst>
            <a:ext uri="{FF2B5EF4-FFF2-40B4-BE49-F238E27FC236}">
              <a16:creationId xmlns:a16="http://schemas.microsoft.com/office/drawing/2014/main" xmlns="" id="{00000000-0008-0000-0200-00004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 name="Text Box 1">
          <a:extLst>
            <a:ext uri="{FF2B5EF4-FFF2-40B4-BE49-F238E27FC236}">
              <a16:creationId xmlns:a16="http://schemas.microsoft.com/office/drawing/2014/main" xmlns="" id="{00000000-0008-0000-0200-00004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 name="Text Box 3">
          <a:extLst>
            <a:ext uri="{FF2B5EF4-FFF2-40B4-BE49-F238E27FC236}">
              <a16:creationId xmlns:a16="http://schemas.microsoft.com/office/drawing/2014/main" xmlns="" id="{00000000-0008-0000-0200-00004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 name="Text Box 1">
          <a:extLst>
            <a:ext uri="{FF2B5EF4-FFF2-40B4-BE49-F238E27FC236}">
              <a16:creationId xmlns:a16="http://schemas.microsoft.com/office/drawing/2014/main" xmlns="" id="{00000000-0008-0000-0200-00005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 name="Text Box 3">
          <a:extLst>
            <a:ext uri="{FF2B5EF4-FFF2-40B4-BE49-F238E27FC236}">
              <a16:creationId xmlns:a16="http://schemas.microsoft.com/office/drawing/2014/main" xmlns="" id="{00000000-0008-0000-0200-00005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 name="Text Box 1">
          <a:extLst>
            <a:ext uri="{FF2B5EF4-FFF2-40B4-BE49-F238E27FC236}">
              <a16:creationId xmlns:a16="http://schemas.microsoft.com/office/drawing/2014/main" xmlns="" id="{00000000-0008-0000-0200-00005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 name="Text Box 1">
          <a:extLst>
            <a:ext uri="{FF2B5EF4-FFF2-40B4-BE49-F238E27FC236}">
              <a16:creationId xmlns:a16="http://schemas.microsoft.com/office/drawing/2014/main" xmlns="" id="{00000000-0008-0000-0200-00005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 name="Text Box 3">
          <a:extLst>
            <a:ext uri="{FF2B5EF4-FFF2-40B4-BE49-F238E27FC236}">
              <a16:creationId xmlns:a16="http://schemas.microsoft.com/office/drawing/2014/main" xmlns="" id="{00000000-0008-0000-0200-00005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 name="Text Box 1">
          <a:extLst>
            <a:ext uri="{FF2B5EF4-FFF2-40B4-BE49-F238E27FC236}">
              <a16:creationId xmlns:a16="http://schemas.microsoft.com/office/drawing/2014/main" xmlns="" id="{00000000-0008-0000-0200-00005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 name="Text Box 3">
          <a:extLst>
            <a:ext uri="{FF2B5EF4-FFF2-40B4-BE49-F238E27FC236}">
              <a16:creationId xmlns:a16="http://schemas.microsoft.com/office/drawing/2014/main" xmlns="" id="{00000000-0008-0000-0200-00005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 name="Text Box 1">
          <a:extLst>
            <a:ext uri="{FF2B5EF4-FFF2-40B4-BE49-F238E27FC236}">
              <a16:creationId xmlns:a16="http://schemas.microsoft.com/office/drawing/2014/main" xmlns="" id="{00000000-0008-0000-0200-00005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 name="Text Box 1">
          <a:extLst>
            <a:ext uri="{FF2B5EF4-FFF2-40B4-BE49-F238E27FC236}">
              <a16:creationId xmlns:a16="http://schemas.microsoft.com/office/drawing/2014/main" xmlns="" id="{00000000-0008-0000-0200-00005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 name="Text Box 3">
          <a:extLst>
            <a:ext uri="{FF2B5EF4-FFF2-40B4-BE49-F238E27FC236}">
              <a16:creationId xmlns:a16="http://schemas.microsoft.com/office/drawing/2014/main" xmlns="" id="{00000000-0008-0000-0200-00005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 name="Text Box 1">
          <a:extLst>
            <a:ext uri="{FF2B5EF4-FFF2-40B4-BE49-F238E27FC236}">
              <a16:creationId xmlns:a16="http://schemas.microsoft.com/office/drawing/2014/main" xmlns="" id="{00000000-0008-0000-0200-00005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 name="Text Box 3">
          <a:extLst>
            <a:ext uri="{FF2B5EF4-FFF2-40B4-BE49-F238E27FC236}">
              <a16:creationId xmlns:a16="http://schemas.microsoft.com/office/drawing/2014/main" xmlns="" id="{00000000-0008-0000-0200-00005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 name="Text Box 1">
          <a:extLst>
            <a:ext uri="{FF2B5EF4-FFF2-40B4-BE49-F238E27FC236}">
              <a16:creationId xmlns:a16="http://schemas.microsoft.com/office/drawing/2014/main" xmlns="" id="{00000000-0008-0000-0200-00005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 name="Text Box 1">
          <a:extLst>
            <a:ext uri="{FF2B5EF4-FFF2-40B4-BE49-F238E27FC236}">
              <a16:creationId xmlns:a16="http://schemas.microsoft.com/office/drawing/2014/main" xmlns="" id="{00000000-0008-0000-0200-00005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 name="Text Box 3">
          <a:extLst>
            <a:ext uri="{FF2B5EF4-FFF2-40B4-BE49-F238E27FC236}">
              <a16:creationId xmlns:a16="http://schemas.microsoft.com/office/drawing/2014/main" xmlns="" id="{00000000-0008-0000-0200-00005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5" name="Text Box 1">
          <a:extLst>
            <a:ext uri="{FF2B5EF4-FFF2-40B4-BE49-F238E27FC236}">
              <a16:creationId xmlns:a16="http://schemas.microsoft.com/office/drawing/2014/main" xmlns="" id="{00000000-0008-0000-0200-00005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6" name="Text Box 3">
          <a:extLst>
            <a:ext uri="{FF2B5EF4-FFF2-40B4-BE49-F238E27FC236}">
              <a16:creationId xmlns:a16="http://schemas.microsoft.com/office/drawing/2014/main" xmlns="" id="{00000000-0008-0000-0200-00006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 name="Text Box 1">
          <a:extLst>
            <a:ext uri="{FF2B5EF4-FFF2-40B4-BE49-F238E27FC236}">
              <a16:creationId xmlns:a16="http://schemas.microsoft.com/office/drawing/2014/main" xmlns="" id="{00000000-0008-0000-0200-00006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 name="Text Box 1">
          <a:extLst>
            <a:ext uri="{FF2B5EF4-FFF2-40B4-BE49-F238E27FC236}">
              <a16:creationId xmlns:a16="http://schemas.microsoft.com/office/drawing/2014/main" xmlns="" id="{00000000-0008-0000-0200-00006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 name="Text Box 3">
          <a:extLst>
            <a:ext uri="{FF2B5EF4-FFF2-40B4-BE49-F238E27FC236}">
              <a16:creationId xmlns:a16="http://schemas.microsoft.com/office/drawing/2014/main" xmlns="" id="{00000000-0008-0000-0200-00006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0" name="Text Box 1">
          <a:extLst>
            <a:ext uri="{FF2B5EF4-FFF2-40B4-BE49-F238E27FC236}">
              <a16:creationId xmlns:a16="http://schemas.microsoft.com/office/drawing/2014/main" xmlns="" id="{00000000-0008-0000-0200-00006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1" name="Text Box 3">
          <a:extLst>
            <a:ext uri="{FF2B5EF4-FFF2-40B4-BE49-F238E27FC236}">
              <a16:creationId xmlns:a16="http://schemas.microsoft.com/office/drawing/2014/main" xmlns="" id="{00000000-0008-0000-0200-00006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2" name="Text Box 1">
          <a:extLst>
            <a:ext uri="{FF2B5EF4-FFF2-40B4-BE49-F238E27FC236}">
              <a16:creationId xmlns:a16="http://schemas.microsoft.com/office/drawing/2014/main" xmlns="" id="{00000000-0008-0000-0200-00006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3" name="Text Box 1">
          <a:extLst>
            <a:ext uri="{FF2B5EF4-FFF2-40B4-BE49-F238E27FC236}">
              <a16:creationId xmlns:a16="http://schemas.microsoft.com/office/drawing/2014/main" xmlns="" id="{00000000-0008-0000-0200-00006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4" name="Text Box 3">
          <a:extLst>
            <a:ext uri="{FF2B5EF4-FFF2-40B4-BE49-F238E27FC236}">
              <a16:creationId xmlns:a16="http://schemas.microsoft.com/office/drawing/2014/main" xmlns="" id="{00000000-0008-0000-0200-00006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5" name="Text Box 1">
          <a:extLst>
            <a:ext uri="{FF2B5EF4-FFF2-40B4-BE49-F238E27FC236}">
              <a16:creationId xmlns:a16="http://schemas.microsoft.com/office/drawing/2014/main" xmlns="" id="{00000000-0008-0000-0200-00006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6" name="Text Box 3">
          <a:extLst>
            <a:ext uri="{FF2B5EF4-FFF2-40B4-BE49-F238E27FC236}">
              <a16:creationId xmlns:a16="http://schemas.microsoft.com/office/drawing/2014/main" xmlns="" id="{00000000-0008-0000-0200-00006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7" name="Text Box 1">
          <a:extLst>
            <a:ext uri="{FF2B5EF4-FFF2-40B4-BE49-F238E27FC236}">
              <a16:creationId xmlns:a16="http://schemas.microsoft.com/office/drawing/2014/main" xmlns="" id="{00000000-0008-0000-0200-00006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8" name="Text Box 1">
          <a:extLst>
            <a:ext uri="{FF2B5EF4-FFF2-40B4-BE49-F238E27FC236}">
              <a16:creationId xmlns:a16="http://schemas.microsoft.com/office/drawing/2014/main" xmlns="" id="{00000000-0008-0000-0200-00006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09" name="Text Box 3">
          <a:extLst>
            <a:ext uri="{FF2B5EF4-FFF2-40B4-BE49-F238E27FC236}">
              <a16:creationId xmlns:a16="http://schemas.microsoft.com/office/drawing/2014/main" xmlns="" id="{00000000-0008-0000-0200-00006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0" name="Text Box 1">
          <a:extLst>
            <a:ext uri="{FF2B5EF4-FFF2-40B4-BE49-F238E27FC236}">
              <a16:creationId xmlns:a16="http://schemas.microsoft.com/office/drawing/2014/main" xmlns="" id="{00000000-0008-0000-0200-00006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1" name="Text Box 3">
          <a:extLst>
            <a:ext uri="{FF2B5EF4-FFF2-40B4-BE49-F238E27FC236}">
              <a16:creationId xmlns:a16="http://schemas.microsoft.com/office/drawing/2014/main" xmlns="" id="{00000000-0008-0000-0200-00006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2" name="Text Box 1">
          <a:extLst>
            <a:ext uri="{FF2B5EF4-FFF2-40B4-BE49-F238E27FC236}">
              <a16:creationId xmlns:a16="http://schemas.microsoft.com/office/drawing/2014/main" xmlns="" id="{00000000-0008-0000-0200-00007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3" name="Text Box 1">
          <a:extLst>
            <a:ext uri="{FF2B5EF4-FFF2-40B4-BE49-F238E27FC236}">
              <a16:creationId xmlns:a16="http://schemas.microsoft.com/office/drawing/2014/main" xmlns="" id="{00000000-0008-0000-0200-00007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4" name="Text Box 3">
          <a:extLst>
            <a:ext uri="{FF2B5EF4-FFF2-40B4-BE49-F238E27FC236}">
              <a16:creationId xmlns:a16="http://schemas.microsoft.com/office/drawing/2014/main" xmlns="" id="{00000000-0008-0000-0200-00007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5" name="Text Box 1">
          <a:extLst>
            <a:ext uri="{FF2B5EF4-FFF2-40B4-BE49-F238E27FC236}">
              <a16:creationId xmlns:a16="http://schemas.microsoft.com/office/drawing/2014/main" xmlns="" id="{00000000-0008-0000-0200-00007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6" name="Text Box 3">
          <a:extLst>
            <a:ext uri="{FF2B5EF4-FFF2-40B4-BE49-F238E27FC236}">
              <a16:creationId xmlns:a16="http://schemas.microsoft.com/office/drawing/2014/main" xmlns="" id="{00000000-0008-0000-0200-00007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7" name="Text Box 1">
          <a:extLst>
            <a:ext uri="{FF2B5EF4-FFF2-40B4-BE49-F238E27FC236}">
              <a16:creationId xmlns:a16="http://schemas.microsoft.com/office/drawing/2014/main" xmlns="" id="{00000000-0008-0000-0200-00007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8" name="Text Box 1">
          <a:extLst>
            <a:ext uri="{FF2B5EF4-FFF2-40B4-BE49-F238E27FC236}">
              <a16:creationId xmlns:a16="http://schemas.microsoft.com/office/drawing/2014/main" xmlns="" id="{00000000-0008-0000-0200-00007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19" name="Text Box 3">
          <a:extLst>
            <a:ext uri="{FF2B5EF4-FFF2-40B4-BE49-F238E27FC236}">
              <a16:creationId xmlns:a16="http://schemas.microsoft.com/office/drawing/2014/main" xmlns="" id="{00000000-0008-0000-0200-00007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0" name="Text Box 1">
          <a:extLst>
            <a:ext uri="{FF2B5EF4-FFF2-40B4-BE49-F238E27FC236}">
              <a16:creationId xmlns:a16="http://schemas.microsoft.com/office/drawing/2014/main" xmlns="" id="{00000000-0008-0000-0200-00007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1" name="Text Box 3">
          <a:extLst>
            <a:ext uri="{FF2B5EF4-FFF2-40B4-BE49-F238E27FC236}">
              <a16:creationId xmlns:a16="http://schemas.microsoft.com/office/drawing/2014/main" xmlns="" id="{00000000-0008-0000-0200-00007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2" name="Text Box 1">
          <a:extLst>
            <a:ext uri="{FF2B5EF4-FFF2-40B4-BE49-F238E27FC236}">
              <a16:creationId xmlns:a16="http://schemas.microsoft.com/office/drawing/2014/main" xmlns="" id="{00000000-0008-0000-0200-00007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3" name="Text Box 1">
          <a:extLst>
            <a:ext uri="{FF2B5EF4-FFF2-40B4-BE49-F238E27FC236}">
              <a16:creationId xmlns:a16="http://schemas.microsoft.com/office/drawing/2014/main" xmlns="" id="{00000000-0008-0000-0200-00007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4" name="Text Box 3">
          <a:extLst>
            <a:ext uri="{FF2B5EF4-FFF2-40B4-BE49-F238E27FC236}">
              <a16:creationId xmlns:a16="http://schemas.microsoft.com/office/drawing/2014/main" xmlns="" id="{00000000-0008-0000-0200-00007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5" name="Text Box 1">
          <a:extLst>
            <a:ext uri="{FF2B5EF4-FFF2-40B4-BE49-F238E27FC236}">
              <a16:creationId xmlns:a16="http://schemas.microsoft.com/office/drawing/2014/main" xmlns="" id="{00000000-0008-0000-0200-00007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6" name="Text Box 3">
          <a:extLst>
            <a:ext uri="{FF2B5EF4-FFF2-40B4-BE49-F238E27FC236}">
              <a16:creationId xmlns:a16="http://schemas.microsoft.com/office/drawing/2014/main" xmlns="" id="{00000000-0008-0000-0200-00007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7" name="Text Box 1">
          <a:extLst>
            <a:ext uri="{FF2B5EF4-FFF2-40B4-BE49-F238E27FC236}">
              <a16:creationId xmlns:a16="http://schemas.microsoft.com/office/drawing/2014/main" xmlns="" id="{00000000-0008-0000-0200-00007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8" name="Text Box 1">
          <a:extLst>
            <a:ext uri="{FF2B5EF4-FFF2-40B4-BE49-F238E27FC236}">
              <a16:creationId xmlns:a16="http://schemas.microsoft.com/office/drawing/2014/main" xmlns="" id="{00000000-0008-0000-0200-00008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29" name="Text Box 3">
          <a:extLst>
            <a:ext uri="{FF2B5EF4-FFF2-40B4-BE49-F238E27FC236}">
              <a16:creationId xmlns:a16="http://schemas.microsoft.com/office/drawing/2014/main" xmlns="" id="{00000000-0008-0000-0200-00008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0" name="Text Box 1">
          <a:extLst>
            <a:ext uri="{FF2B5EF4-FFF2-40B4-BE49-F238E27FC236}">
              <a16:creationId xmlns:a16="http://schemas.microsoft.com/office/drawing/2014/main" xmlns="" id="{00000000-0008-0000-0200-00008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1" name="Text Box 3">
          <a:extLst>
            <a:ext uri="{FF2B5EF4-FFF2-40B4-BE49-F238E27FC236}">
              <a16:creationId xmlns:a16="http://schemas.microsoft.com/office/drawing/2014/main" xmlns="" id="{00000000-0008-0000-0200-00008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2" name="Text Box 1">
          <a:extLst>
            <a:ext uri="{FF2B5EF4-FFF2-40B4-BE49-F238E27FC236}">
              <a16:creationId xmlns:a16="http://schemas.microsoft.com/office/drawing/2014/main" xmlns="" id="{00000000-0008-0000-0200-00008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3" name="Text Box 1">
          <a:extLst>
            <a:ext uri="{FF2B5EF4-FFF2-40B4-BE49-F238E27FC236}">
              <a16:creationId xmlns:a16="http://schemas.microsoft.com/office/drawing/2014/main" xmlns="" id="{00000000-0008-0000-0200-00008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4" name="Text Box 3">
          <a:extLst>
            <a:ext uri="{FF2B5EF4-FFF2-40B4-BE49-F238E27FC236}">
              <a16:creationId xmlns:a16="http://schemas.microsoft.com/office/drawing/2014/main" xmlns="" id="{00000000-0008-0000-0200-00008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5" name="Text Box 1">
          <a:extLst>
            <a:ext uri="{FF2B5EF4-FFF2-40B4-BE49-F238E27FC236}">
              <a16:creationId xmlns:a16="http://schemas.microsoft.com/office/drawing/2014/main" xmlns="" id="{00000000-0008-0000-0200-00008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6" name="Text Box 3">
          <a:extLst>
            <a:ext uri="{FF2B5EF4-FFF2-40B4-BE49-F238E27FC236}">
              <a16:creationId xmlns:a16="http://schemas.microsoft.com/office/drawing/2014/main" xmlns="" id="{00000000-0008-0000-0200-00008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7" name="Text Box 1">
          <a:extLst>
            <a:ext uri="{FF2B5EF4-FFF2-40B4-BE49-F238E27FC236}">
              <a16:creationId xmlns:a16="http://schemas.microsoft.com/office/drawing/2014/main" xmlns="" id="{00000000-0008-0000-0200-00008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8" name="Text Box 1">
          <a:extLst>
            <a:ext uri="{FF2B5EF4-FFF2-40B4-BE49-F238E27FC236}">
              <a16:creationId xmlns:a16="http://schemas.microsoft.com/office/drawing/2014/main" xmlns="" id="{00000000-0008-0000-0200-00008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39" name="Text Box 3">
          <a:extLst>
            <a:ext uri="{FF2B5EF4-FFF2-40B4-BE49-F238E27FC236}">
              <a16:creationId xmlns:a16="http://schemas.microsoft.com/office/drawing/2014/main" xmlns="" id="{00000000-0008-0000-0200-00008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0" name="Text Box 1">
          <a:extLst>
            <a:ext uri="{FF2B5EF4-FFF2-40B4-BE49-F238E27FC236}">
              <a16:creationId xmlns:a16="http://schemas.microsoft.com/office/drawing/2014/main" xmlns="" id="{00000000-0008-0000-0200-00008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1" name="Text Box 3">
          <a:extLst>
            <a:ext uri="{FF2B5EF4-FFF2-40B4-BE49-F238E27FC236}">
              <a16:creationId xmlns:a16="http://schemas.microsoft.com/office/drawing/2014/main" xmlns="" id="{00000000-0008-0000-0200-00008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2" name="Text Box 1">
          <a:extLst>
            <a:ext uri="{FF2B5EF4-FFF2-40B4-BE49-F238E27FC236}">
              <a16:creationId xmlns:a16="http://schemas.microsoft.com/office/drawing/2014/main" xmlns="" id="{00000000-0008-0000-0200-00008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3" name="Text Box 1">
          <a:extLst>
            <a:ext uri="{FF2B5EF4-FFF2-40B4-BE49-F238E27FC236}">
              <a16:creationId xmlns:a16="http://schemas.microsoft.com/office/drawing/2014/main" xmlns="" id="{00000000-0008-0000-0200-00008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4" name="Text Box 3">
          <a:extLst>
            <a:ext uri="{FF2B5EF4-FFF2-40B4-BE49-F238E27FC236}">
              <a16:creationId xmlns:a16="http://schemas.microsoft.com/office/drawing/2014/main" xmlns="" id="{00000000-0008-0000-0200-00009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5" name="Text Box 1">
          <a:extLst>
            <a:ext uri="{FF2B5EF4-FFF2-40B4-BE49-F238E27FC236}">
              <a16:creationId xmlns:a16="http://schemas.microsoft.com/office/drawing/2014/main" xmlns="" id="{00000000-0008-0000-0200-00009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6" name="Text Box 3">
          <a:extLst>
            <a:ext uri="{FF2B5EF4-FFF2-40B4-BE49-F238E27FC236}">
              <a16:creationId xmlns:a16="http://schemas.microsoft.com/office/drawing/2014/main" xmlns="" id="{00000000-0008-0000-0200-00009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7" name="Text Box 1">
          <a:extLst>
            <a:ext uri="{FF2B5EF4-FFF2-40B4-BE49-F238E27FC236}">
              <a16:creationId xmlns:a16="http://schemas.microsoft.com/office/drawing/2014/main" xmlns="" id="{00000000-0008-0000-0200-00009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8" name="Text Box 1">
          <a:extLst>
            <a:ext uri="{FF2B5EF4-FFF2-40B4-BE49-F238E27FC236}">
              <a16:creationId xmlns:a16="http://schemas.microsoft.com/office/drawing/2014/main" xmlns="" id="{00000000-0008-0000-0200-00009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49" name="Text Box 3">
          <a:extLst>
            <a:ext uri="{FF2B5EF4-FFF2-40B4-BE49-F238E27FC236}">
              <a16:creationId xmlns:a16="http://schemas.microsoft.com/office/drawing/2014/main" xmlns="" id="{00000000-0008-0000-0200-00009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0" name="Text Box 1">
          <a:extLst>
            <a:ext uri="{FF2B5EF4-FFF2-40B4-BE49-F238E27FC236}">
              <a16:creationId xmlns:a16="http://schemas.microsoft.com/office/drawing/2014/main" xmlns="" id="{00000000-0008-0000-0200-00009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1" name="Text Box 3">
          <a:extLst>
            <a:ext uri="{FF2B5EF4-FFF2-40B4-BE49-F238E27FC236}">
              <a16:creationId xmlns:a16="http://schemas.microsoft.com/office/drawing/2014/main" xmlns="" id="{00000000-0008-0000-0200-00009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2" name="Text Box 1">
          <a:extLst>
            <a:ext uri="{FF2B5EF4-FFF2-40B4-BE49-F238E27FC236}">
              <a16:creationId xmlns:a16="http://schemas.microsoft.com/office/drawing/2014/main" xmlns="" id="{00000000-0008-0000-0200-00009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3" name="Text Box 1">
          <a:extLst>
            <a:ext uri="{FF2B5EF4-FFF2-40B4-BE49-F238E27FC236}">
              <a16:creationId xmlns:a16="http://schemas.microsoft.com/office/drawing/2014/main" xmlns="" id="{00000000-0008-0000-0200-00009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4" name="Text Box 3">
          <a:extLst>
            <a:ext uri="{FF2B5EF4-FFF2-40B4-BE49-F238E27FC236}">
              <a16:creationId xmlns:a16="http://schemas.microsoft.com/office/drawing/2014/main" xmlns="" id="{00000000-0008-0000-0200-00009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5" name="Text Box 1">
          <a:extLst>
            <a:ext uri="{FF2B5EF4-FFF2-40B4-BE49-F238E27FC236}">
              <a16:creationId xmlns:a16="http://schemas.microsoft.com/office/drawing/2014/main" xmlns="" id="{00000000-0008-0000-0200-00009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6" name="Text Box 3">
          <a:extLst>
            <a:ext uri="{FF2B5EF4-FFF2-40B4-BE49-F238E27FC236}">
              <a16:creationId xmlns:a16="http://schemas.microsoft.com/office/drawing/2014/main" xmlns="" id="{00000000-0008-0000-0200-00009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7" name="Text Box 1">
          <a:extLst>
            <a:ext uri="{FF2B5EF4-FFF2-40B4-BE49-F238E27FC236}">
              <a16:creationId xmlns:a16="http://schemas.microsoft.com/office/drawing/2014/main" xmlns="" id="{00000000-0008-0000-0200-00009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8" name="Text Box 1">
          <a:extLst>
            <a:ext uri="{FF2B5EF4-FFF2-40B4-BE49-F238E27FC236}">
              <a16:creationId xmlns:a16="http://schemas.microsoft.com/office/drawing/2014/main" xmlns="" id="{00000000-0008-0000-0200-00009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59" name="Text Box 3">
          <a:extLst>
            <a:ext uri="{FF2B5EF4-FFF2-40B4-BE49-F238E27FC236}">
              <a16:creationId xmlns:a16="http://schemas.microsoft.com/office/drawing/2014/main" xmlns="" id="{00000000-0008-0000-0200-00009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0" name="Text Box 1">
          <a:extLst>
            <a:ext uri="{FF2B5EF4-FFF2-40B4-BE49-F238E27FC236}">
              <a16:creationId xmlns:a16="http://schemas.microsoft.com/office/drawing/2014/main" xmlns="" id="{00000000-0008-0000-0200-0000A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1" name="Text Box 3">
          <a:extLst>
            <a:ext uri="{FF2B5EF4-FFF2-40B4-BE49-F238E27FC236}">
              <a16:creationId xmlns:a16="http://schemas.microsoft.com/office/drawing/2014/main" xmlns="" id="{00000000-0008-0000-0200-0000A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2" name="Text Box 1">
          <a:extLst>
            <a:ext uri="{FF2B5EF4-FFF2-40B4-BE49-F238E27FC236}">
              <a16:creationId xmlns:a16="http://schemas.microsoft.com/office/drawing/2014/main" xmlns="" id="{00000000-0008-0000-0200-0000A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3" name="Text Box 1">
          <a:extLst>
            <a:ext uri="{FF2B5EF4-FFF2-40B4-BE49-F238E27FC236}">
              <a16:creationId xmlns:a16="http://schemas.microsoft.com/office/drawing/2014/main" xmlns="" id="{00000000-0008-0000-0200-0000A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4" name="Text Box 3">
          <a:extLst>
            <a:ext uri="{FF2B5EF4-FFF2-40B4-BE49-F238E27FC236}">
              <a16:creationId xmlns:a16="http://schemas.microsoft.com/office/drawing/2014/main" xmlns="" id="{00000000-0008-0000-0200-0000A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5" name="Text Box 1">
          <a:extLst>
            <a:ext uri="{FF2B5EF4-FFF2-40B4-BE49-F238E27FC236}">
              <a16:creationId xmlns:a16="http://schemas.microsoft.com/office/drawing/2014/main" xmlns="" id="{00000000-0008-0000-0200-0000A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6" name="Text Box 3">
          <a:extLst>
            <a:ext uri="{FF2B5EF4-FFF2-40B4-BE49-F238E27FC236}">
              <a16:creationId xmlns:a16="http://schemas.microsoft.com/office/drawing/2014/main" xmlns="" id="{00000000-0008-0000-0200-0000A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7" name="Text Box 1">
          <a:extLst>
            <a:ext uri="{FF2B5EF4-FFF2-40B4-BE49-F238E27FC236}">
              <a16:creationId xmlns:a16="http://schemas.microsoft.com/office/drawing/2014/main" xmlns="" id="{00000000-0008-0000-0200-0000A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8" name="Text Box 1">
          <a:extLst>
            <a:ext uri="{FF2B5EF4-FFF2-40B4-BE49-F238E27FC236}">
              <a16:creationId xmlns:a16="http://schemas.microsoft.com/office/drawing/2014/main" xmlns="" id="{00000000-0008-0000-0200-0000A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69" name="Text Box 3">
          <a:extLst>
            <a:ext uri="{FF2B5EF4-FFF2-40B4-BE49-F238E27FC236}">
              <a16:creationId xmlns:a16="http://schemas.microsoft.com/office/drawing/2014/main" xmlns="" id="{00000000-0008-0000-0200-0000A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0" name="Text Box 1">
          <a:extLst>
            <a:ext uri="{FF2B5EF4-FFF2-40B4-BE49-F238E27FC236}">
              <a16:creationId xmlns:a16="http://schemas.microsoft.com/office/drawing/2014/main" xmlns="" id="{00000000-0008-0000-0200-0000A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1" name="Text Box 3">
          <a:extLst>
            <a:ext uri="{FF2B5EF4-FFF2-40B4-BE49-F238E27FC236}">
              <a16:creationId xmlns:a16="http://schemas.microsoft.com/office/drawing/2014/main" xmlns="" id="{00000000-0008-0000-0200-0000A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2" name="Text Box 1">
          <a:extLst>
            <a:ext uri="{FF2B5EF4-FFF2-40B4-BE49-F238E27FC236}">
              <a16:creationId xmlns:a16="http://schemas.microsoft.com/office/drawing/2014/main" xmlns="" id="{00000000-0008-0000-0200-0000A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3" name="Text Box 1">
          <a:extLst>
            <a:ext uri="{FF2B5EF4-FFF2-40B4-BE49-F238E27FC236}">
              <a16:creationId xmlns:a16="http://schemas.microsoft.com/office/drawing/2014/main" xmlns="" id="{00000000-0008-0000-0200-0000A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4" name="Text Box 3">
          <a:extLst>
            <a:ext uri="{FF2B5EF4-FFF2-40B4-BE49-F238E27FC236}">
              <a16:creationId xmlns:a16="http://schemas.microsoft.com/office/drawing/2014/main" xmlns="" id="{00000000-0008-0000-0200-0000A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5" name="Text Box 1">
          <a:extLst>
            <a:ext uri="{FF2B5EF4-FFF2-40B4-BE49-F238E27FC236}">
              <a16:creationId xmlns:a16="http://schemas.microsoft.com/office/drawing/2014/main" xmlns="" id="{00000000-0008-0000-0200-0000A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6" name="Text Box 3">
          <a:extLst>
            <a:ext uri="{FF2B5EF4-FFF2-40B4-BE49-F238E27FC236}">
              <a16:creationId xmlns:a16="http://schemas.microsoft.com/office/drawing/2014/main" xmlns="" id="{00000000-0008-0000-0200-0000B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7" name="Text Box 1">
          <a:extLst>
            <a:ext uri="{FF2B5EF4-FFF2-40B4-BE49-F238E27FC236}">
              <a16:creationId xmlns:a16="http://schemas.microsoft.com/office/drawing/2014/main" xmlns="" id="{00000000-0008-0000-0200-0000B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8" name="Text Box 1">
          <a:extLst>
            <a:ext uri="{FF2B5EF4-FFF2-40B4-BE49-F238E27FC236}">
              <a16:creationId xmlns:a16="http://schemas.microsoft.com/office/drawing/2014/main" xmlns="" id="{00000000-0008-0000-0200-0000B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79" name="Text Box 3">
          <a:extLst>
            <a:ext uri="{FF2B5EF4-FFF2-40B4-BE49-F238E27FC236}">
              <a16:creationId xmlns:a16="http://schemas.microsoft.com/office/drawing/2014/main" xmlns="" id="{00000000-0008-0000-0200-0000B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0" name="Text Box 1">
          <a:extLst>
            <a:ext uri="{FF2B5EF4-FFF2-40B4-BE49-F238E27FC236}">
              <a16:creationId xmlns:a16="http://schemas.microsoft.com/office/drawing/2014/main" xmlns="" id="{00000000-0008-0000-0200-0000B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1" name="Text Box 3">
          <a:extLst>
            <a:ext uri="{FF2B5EF4-FFF2-40B4-BE49-F238E27FC236}">
              <a16:creationId xmlns:a16="http://schemas.microsoft.com/office/drawing/2014/main" xmlns="" id="{00000000-0008-0000-0200-0000B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2" name="Text Box 1">
          <a:extLst>
            <a:ext uri="{FF2B5EF4-FFF2-40B4-BE49-F238E27FC236}">
              <a16:creationId xmlns:a16="http://schemas.microsoft.com/office/drawing/2014/main" xmlns="" id="{00000000-0008-0000-0200-0000B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3" name="Text Box 1">
          <a:extLst>
            <a:ext uri="{FF2B5EF4-FFF2-40B4-BE49-F238E27FC236}">
              <a16:creationId xmlns:a16="http://schemas.microsoft.com/office/drawing/2014/main" xmlns="" id="{00000000-0008-0000-0200-0000B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4" name="Text Box 3">
          <a:extLst>
            <a:ext uri="{FF2B5EF4-FFF2-40B4-BE49-F238E27FC236}">
              <a16:creationId xmlns:a16="http://schemas.microsoft.com/office/drawing/2014/main" xmlns="" id="{00000000-0008-0000-0200-0000B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5" name="Text Box 1">
          <a:extLst>
            <a:ext uri="{FF2B5EF4-FFF2-40B4-BE49-F238E27FC236}">
              <a16:creationId xmlns:a16="http://schemas.microsoft.com/office/drawing/2014/main" xmlns="" id="{00000000-0008-0000-0200-0000B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6" name="Text Box 3">
          <a:extLst>
            <a:ext uri="{FF2B5EF4-FFF2-40B4-BE49-F238E27FC236}">
              <a16:creationId xmlns:a16="http://schemas.microsoft.com/office/drawing/2014/main" xmlns="" id="{00000000-0008-0000-0200-0000B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7" name="Text Box 1">
          <a:extLst>
            <a:ext uri="{FF2B5EF4-FFF2-40B4-BE49-F238E27FC236}">
              <a16:creationId xmlns:a16="http://schemas.microsoft.com/office/drawing/2014/main" xmlns="" id="{00000000-0008-0000-0200-0000B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8" name="Text Box 1">
          <a:extLst>
            <a:ext uri="{FF2B5EF4-FFF2-40B4-BE49-F238E27FC236}">
              <a16:creationId xmlns:a16="http://schemas.microsoft.com/office/drawing/2014/main" xmlns="" id="{00000000-0008-0000-0200-0000B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89" name="Text Box 3">
          <a:extLst>
            <a:ext uri="{FF2B5EF4-FFF2-40B4-BE49-F238E27FC236}">
              <a16:creationId xmlns:a16="http://schemas.microsoft.com/office/drawing/2014/main" xmlns="" id="{00000000-0008-0000-0200-0000B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0" name="Text Box 1">
          <a:extLst>
            <a:ext uri="{FF2B5EF4-FFF2-40B4-BE49-F238E27FC236}">
              <a16:creationId xmlns:a16="http://schemas.microsoft.com/office/drawing/2014/main" xmlns="" id="{00000000-0008-0000-0200-0000B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1" name="Text Box 3">
          <a:extLst>
            <a:ext uri="{FF2B5EF4-FFF2-40B4-BE49-F238E27FC236}">
              <a16:creationId xmlns:a16="http://schemas.microsoft.com/office/drawing/2014/main" xmlns="" id="{00000000-0008-0000-0200-0000B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2" name="Text Box 1">
          <a:extLst>
            <a:ext uri="{FF2B5EF4-FFF2-40B4-BE49-F238E27FC236}">
              <a16:creationId xmlns:a16="http://schemas.microsoft.com/office/drawing/2014/main" xmlns="" id="{00000000-0008-0000-0200-0000C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3" name="Text Box 1">
          <a:extLst>
            <a:ext uri="{FF2B5EF4-FFF2-40B4-BE49-F238E27FC236}">
              <a16:creationId xmlns:a16="http://schemas.microsoft.com/office/drawing/2014/main" xmlns="" id="{00000000-0008-0000-0200-0000C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4" name="Text Box 3">
          <a:extLst>
            <a:ext uri="{FF2B5EF4-FFF2-40B4-BE49-F238E27FC236}">
              <a16:creationId xmlns:a16="http://schemas.microsoft.com/office/drawing/2014/main" xmlns="" id="{00000000-0008-0000-0200-0000C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5" name="Text Box 1">
          <a:extLst>
            <a:ext uri="{FF2B5EF4-FFF2-40B4-BE49-F238E27FC236}">
              <a16:creationId xmlns:a16="http://schemas.microsoft.com/office/drawing/2014/main" xmlns="" id="{00000000-0008-0000-0200-0000C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6" name="Text Box 3">
          <a:extLst>
            <a:ext uri="{FF2B5EF4-FFF2-40B4-BE49-F238E27FC236}">
              <a16:creationId xmlns:a16="http://schemas.microsoft.com/office/drawing/2014/main" xmlns="" id="{00000000-0008-0000-0200-0000C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7" name="Text Box 1">
          <a:extLst>
            <a:ext uri="{FF2B5EF4-FFF2-40B4-BE49-F238E27FC236}">
              <a16:creationId xmlns:a16="http://schemas.microsoft.com/office/drawing/2014/main" xmlns="" id="{00000000-0008-0000-0200-0000C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8" name="Text Box 1">
          <a:extLst>
            <a:ext uri="{FF2B5EF4-FFF2-40B4-BE49-F238E27FC236}">
              <a16:creationId xmlns:a16="http://schemas.microsoft.com/office/drawing/2014/main" xmlns="" id="{00000000-0008-0000-0200-0000C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199" name="Text Box 3">
          <a:extLst>
            <a:ext uri="{FF2B5EF4-FFF2-40B4-BE49-F238E27FC236}">
              <a16:creationId xmlns:a16="http://schemas.microsoft.com/office/drawing/2014/main" xmlns="" id="{00000000-0008-0000-0200-0000C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0" name="Text Box 1">
          <a:extLst>
            <a:ext uri="{FF2B5EF4-FFF2-40B4-BE49-F238E27FC236}">
              <a16:creationId xmlns:a16="http://schemas.microsoft.com/office/drawing/2014/main" xmlns="" id="{00000000-0008-0000-0200-0000C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01" name="Text Box 3">
          <a:extLst>
            <a:ext uri="{FF2B5EF4-FFF2-40B4-BE49-F238E27FC236}">
              <a16:creationId xmlns:a16="http://schemas.microsoft.com/office/drawing/2014/main" xmlns="" id="{00000000-0008-0000-0200-0000C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2" name="Text Box 1">
          <a:extLst>
            <a:ext uri="{FF2B5EF4-FFF2-40B4-BE49-F238E27FC236}">
              <a16:creationId xmlns:a16="http://schemas.microsoft.com/office/drawing/2014/main" xmlns="" id="{00000000-0008-0000-0200-0000CA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3" name="Text Box 3">
          <a:extLst>
            <a:ext uri="{FF2B5EF4-FFF2-40B4-BE49-F238E27FC236}">
              <a16:creationId xmlns:a16="http://schemas.microsoft.com/office/drawing/2014/main" xmlns="" id="{00000000-0008-0000-0200-0000CB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4" name="Text Box 1">
          <a:extLst>
            <a:ext uri="{FF2B5EF4-FFF2-40B4-BE49-F238E27FC236}">
              <a16:creationId xmlns:a16="http://schemas.microsoft.com/office/drawing/2014/main" xmlns="" id="{00000000-0008-0000-0200-0000CC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5" name="Text Box 3">
          <a:extLst>
            <a:ext uri="{FF2B5EF4-FFF2-40B4-BE49-F238E27FC236}">
              <a16:creationId xmlns:a16="http://schemas.microsoft.com/office/drawing/2014/main" xmlns="" id="{00000000-0008-0000-0200-0000CD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6" name="Text Box 1">
          <a:extLst>
            <a:ext uri="{FF2B5EF4-FFF2-40B4-BE49-F238E27FC236}">
              <a16:creationId xmlns:a16="http://schemas.microsoft.com/office/drawing/2014/main" xmlns="" id="{00000000-0008-0000-0200-0000CE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7" name="Text Box 1">
          <a:extLst>
            <a:ext uri="{FF2B5EF4-FFF2-40B4-BE49-F238E27FC236}">
              <a16:creationId xmlns:a16="http://schemas.microsoft.com/office/drawing/2014/main" xmlns="" id="{00000000-0008-0000-0200-0000CF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8" name="Text Box 3">
          <a:extLst>
            <a:ext uri="{FF2B5EF4-FFF2-40B4-BE49-F238E27FC236}">
              <a16:creationId xmlns:a16="http://schemas.microsoft.com/office/drawing/2014/main" xmlns="" id="{00000000-0008-0000-0200-0000D0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09" name="Text Box 1">
          <a:extLst>
            <a:ext uri="{FF2B5EF4-FFF2-40B4-BE49-F238E27FC236}">
              <a16:creationId xmlns:a16="http://schemas.microsoft.com/office/drawing/2014/main" xmlns="" id="{00000000-0008-0000-0200-0000D1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0" name="Text Box 3">
          <a:extLst>
            <a:ext uri="{FF2B5EF4-FFF2-40B4-BE49-F238E27FC236}">
              <a16:creationId xmlns:a16="http://schemas.microsoft.com/office/drawing/2014/main" xmlns="" id="{00000000-0008-0000-0200-0000D2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1" name="Text Box 1">
          <a:extLst>
            <a:ext uri="{FF2B5EF4-FFF2-40B4-BE49-F238E27FC236}">
              <a16:creationId xmlns:a16="http://schemas.microsoft.com/office/drawing/2014/main" xmlns="" id="{00000000-0008-0000-0200-0000D3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2" name="Text Box 1">
          <a:extLst>
            <a:ext uri="{FF2B5EF4-FFF2-40B4-BE49-F238E27FC236}">
              <a16:creationId xmlns:a16="http://schemas.microsoft.com/office/drawing/2014/main" xmlns="" id="{00000000-0008-0000-0200-0000D4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3" name="Text Box 3">
          <a:extLst>
            <a:ext uri="{FF2B5EF4-FFF2-40B4-BE49-F238E27FC236}">
              <a16:creationId xmlns:a16="http://schemas.microsoft.com/office/drawing/2014/main" xmlns="" id="{00000000-0008-0000-0200-0000D5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4" name="Text Box 1">
          <a:extLst>
            <a:ext uri="{FF2B5EF4-FFF2-40B4-BE49-F238E27FC236}">
              <a16:creationId xmlns:a16="http://schemas.microsoft.com/office/drawing/2014/main" xmlns="" id="{00000000-0008-0000-0200-0000D6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5" name="Text Box 1">
          <a:extLst>
            <a:ext uri="{FF2B5EF4-FFF2-40B4-BE49-F238E27FC236}">
              <a16:creationId xmlns:a16="http://schemas.microsoft.com/office/drawing/2014/main" xmlns="" id="{00000000-0008-0000-0200-0000D7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6" name="Text Box 3">
          <a:extLst>
            <a:ext uri="{FF2B5EF4-FFF2-40B4-BE49-F238E27FC236}">
              <a16:creationId xmlns:a16="http://schemas.microsoft.com/office/drawing/2014/main" xmlns="" id="{00000000-0008-0000-0200-0000D8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7" name="Text Box 1">
          <a:extLst>
            <a:ext uri="{FF2B5EF4-FFF2-40B4-BE49-F238E27FC236}">
              <a16:creationId xmlns:a16="http://schemas.microsoft.com/office/drawing/2014/main" xmlns="" id="{00000000-0008-0000-0200-0000D9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8" name="Text Box 3">
          <a:extLst>
            <a:ext uri="{FF2B5EF4-FFF2-40B4-BE49-F238E27FC236}">
              <a16:creationId xmlns:a16="http://schemas.microsoft.com/office/drawing/2014/main" xmlns="" id="{00000000-0008-0000-0200-0000DA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19" name="Text Box 1">
          <a:extLst>
            <a:ext uri="{FF2B5EF4-FFF2-40B4-BE49-F238E27FC236}">
              <a16:creationId xmlns:a16="http://schemas.microsoft.com/office/drawing/2014/main" xmlns="" id="{00000000-0008-0000-0200-0000DB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0" name="Text Box 1">
          <a:extLst>
            <a:ext uri="{FF2B5EF4-FFF2-40B4-BE49-F238E27FC236}">
              <a16:creationId xmlns:a16="http://schemas.microsoft.com/office/drawing/2014/main" xmlns="" id="{00000000-0008-0000-0200-0000DC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1" name="Text Box 3">
          <a:extLst>
            <a:ext uri="{FF2B5EF4-FFF2-40B4-BE49-F238E27FC236}">
              <a16:creationId xmlns:a16="http://schemas.microsoft.com/office/drawing/2014/main" xmlns="" id="{00000000-0008-0000-0200-0000DD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2" name="Text Box 1">
          <a:extLst>
            <a:ext uri="{FF2B5EF4-FFF2-40B4-BE49-F238E27FC236}">
              <a16:creationId xmlns:a16="http://schemas.microsoft.com/office/drawing/2014/main" xmlns="" id="{00000000-0008-0000-0200-0000DE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3" name="Text Box 3">
          <a:extLst>
            <a:ext uri="{FF2B5EF4-FFF2-40B4-BE49-F238E27FC236}">
              <a16:creationId xmlns:a16="http://schemas.microsoft.com/office/drawing/2014/main" xmlns="" id="{00000000-0008-0000-0200-0000DF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4" name="Text Box 1">
          <a:extLst>
            <a:ext uri="{FF2B5EF4-FFF2-40B4-BE49-F238E27FC236}">
              <a16:creationId xmlns:a16="http://schemas.microsoft.com/office/drawing/2014/main" xmlns="" id="{00000000-0008-0000-0200-0000E0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5" name="Text Box 1">
          <a:extLst>
            <a:ext uri="{FF2B5EF4-FFF2-40B4-BE49-F238E27FC236}">
              <a16:creationId xmlns:a16="http://schemas.microsoft.com/office/drawing/2014/main" xmlns="" id="{00000000-0008-0000-0200-0000E1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26" name="Text Box 3">
          <a:extLst>
            <a:ext uri="{FF2B5EF4-FFF2-40B4-BE49-F238E27FC236}">
              <a16:creationId xmlns:a16="http://schemas.microsoft.com/office/drawing/2014/main" xmlns="" id="{00000000-0008-0000-0200-0000E2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7" name="Text Box 3">
          <a:extLst>
            <a:ext uri="{FF2B5EF4-FFF2-40B4-BE49-F238E27FC236}">
              <a16:creationId xmlns:a16="http://schemas.microsoft.com/office/drawing/2014/main" xmlns="" id="{00000000-0008-0000-0200-0000E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8" name="Text Box 1">
          <a:extLst>
            <a:ext uri="{FF2B5EF4-FFF2-40B4-BE49-F238E27FC236}">
              <a16:creationId xmlns:a16="http://schemas.microsoft.com/office/drawing/2014/main" xmlns="" id="{00000000-0008-0000-0200-0000E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29" name="Text Box 3">
          <a:extLst>
            <a:ext uri="{FF2B5EF4-FFF2-40B4-BE49-F238E27FC236}">
              <a16:creationId xmlns:a16="http://schemas.microsoft.com/office/drawing/2014/main" xmlns="" id="{00000000-0008-0000-0200-0000E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0" name="Text Box 1">
          <a:extLst>
            <a:ext uri="{FF2B5EF4-FFF2-40B4-BE49-F238E27FC236}">
              <a16:creationId xmlns:a16="http://schemas.microsoft.com/office/drawing/2014/main" xmlns="" id="{00000000-0008-0000-0200-0000E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1" name="Text Box 1">
          <a:extLst>
            <a:ext uri="{FF2B5EF4-FFF2-40B4-BE49-F238E27FC236}">
              <a16:creationId xmlns:a16="http://schemas.microsoft.com/office/drawing/2014/main" xmlns="" id="{00000000-0008-0000-0200-0000E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2" name="Text Box 3">
          <a:extLst>
            <a:ext uri="{FF2B5EF4-FFF2-40B4-BE49-F238E27FC236}">
              <a16:creationId xmlns:a16="http://schemas.microsoft.com/office/drawing/2014/main" xmlns="" id="{00000000-0008-0000-0200-0000E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3" name="Text Box 1">
          <a:extLst>
            <a:ext uri="{FF2B5EF4-FFF2-40B4-BE49-F238E27FC236}">
              <a16:creationId xmlns:a16="http://schemas.microsoft.com/office/drawing/2014/main" xmlns="" id="{00000000-0008-0000-0200-0000E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4" name="Text Box 3">
          <a:extLst>
            <a:ext uri="{FF2B5EF4-FFF2-40B4-BE49-F238E27FC236}">
              <a16:creationId xmlns:a16="http://schemas.microsoft.com/office/drawing/2014/main" xmlns="" id="{00000000-0008-0000-0200-0000E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5" name="Text Box 1">
          <a:extLst>
            <a:ext uri="{FF2B5EF4-FFF2-40B4-BE49-F238E27FC236}">
              <a16:creationId xmlns:a16="http://schemas.microsoft.com/office/drawing/2014/main" xmlns="" id="{00000000-0008-0000-0200-0000EB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6" name="Text Box 1">
          <a:extLst>
            <a:ext uri="{FF2B5EF4-FFF2-40B4-BE49-F238E27FC236}">
              <a16:creationId xmlns:a16="http://schemas.microsoft.com/office/drawing/2014/main" xmlns="" id="{00000000-0008-0000-0200-0000E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7" name="Text Box 3">
          <a:extLst>
            <a:ext uri="{FF2B5EF4-FFF2-40B4-BE49-F238E27FC236}">
              <a16:creationId xmlns:a16="http://schemas.microsoft.com/office/drawing/2014/main" xmlns="" id="{00000000-0008-0000-0200-0000E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8" name="Text Box 1">
          <a:extLst>
            <a:ext uri="{FF2B5EF4-FFF2-40B4-BE49-F238E27FC236}">
              <a16:creationId xmlns:a16="http://schemas.microsoft.com/office/drawing/2014/main" xmlns="" id="{00000000-0008-0000-0200-0000E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39" name="Text Box 1">
          <a:extLst>
            <a:ext uri="{FF2B5EF4-FFF2-40B4-BE49-F238E27FC236}">
              <a16:creationId xmlns:a16="http://schemas.microsoft.com/office/drawing/2014/main" xmlns="" id="{00000000-0008-0000-0200-0000E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0" name="Text Box 3">
          <a:extLst>
            <a:ext uri="{FF2B5EF4-FFF2-40B4-BE49-F238E27FC236}">
              <a16:creationId xmlns:a16="http://schemas.microsoft.com/office/drawing/2014/main" xmlns="" id="{00000000-0008-0000-0200-0000F0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1" name="Text Box 1">
          <a:extLst>
            <a:ext uri="{FF2B5EF4-FFF2-40B4-BE49-F238E27FC236}">
              <a16:creationId xmlns:a16="http://schemas.microsoft.com/office/drawing/2014/main" xmlns="" id="{00000000-0008-0000-0200-0000F1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2" name="Text Box 3">
          <a:extLst>
            <a:ext uri="{FF2B5EF4-FFF2-40B4-BE49-F238E27FC236}">
              <a16:creationId xmlns:a16="http://schemas.microsoft.com/office/drawing/2014/main" xmlns="" id="{00000000-0008-0000-0200-0000F2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3" name="Text Box 1">
          <a:extLst>
            <a:ext uri="{FF2B5EF4-FFF2-40B4-BE49-F238E27FC236}">
              <a16:creationId xmlns:a16="http://schemas.microsoft.com/office/drawing/2014/main" xmlns="" id="{00000000-0008-0000-0200-0000F3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4" name="Text Box 3">
          <a:extLst>
            <a:ext uri="{FF2B5EF4-FFF2-40B4-BE49-F238E27FC236}">
              <a16:creationId xmlns:a16="http://schemas.microsoft.com/office/drawing/2014/main" xmlns="" id="{00000000-0008-0000-0200-0000F4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5" name="Text Box 1">
          <a:extLst>
            <a:ext uri="{FF2B5EF4-FFF2-40B4-BE49-F238E27FC236}">
              <a16:creationId xmlns:a16="http://schemas.microsoft.com/office/drawing/2014/main" xmlns="" id="{00000000-0008-0000-0200-0000F5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6" name="Text Box 3">
          <a:extLst>
            <a:ext uri="{FF2B5EF4-FFF2-40B4-BE49-F238E27FC236}">
              <a16:creationId xmlns:a16="http://schemas.microsoft.com/office/drawing/2014/main" xmlns="" id="{00000000-0008-0000-0200-0000F6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7" name="Text Box 1">
          <a:extLst>
            <a:ext uri="{FF2B5EF4-FFF2-40B4-BE49-F238E27FC236}">
              <a16:creationId xmlns:a16="http://schemas.microsoft.com/office/drawing/2014/main" xmlns="" id="{00000000-0008-0000-0200-0000F7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8" name="Text Box 1">
          <a:extLst>
            <a:ext uri="{FF2B5EF4-FFF2-40B4-BE49-F238E27FC236}">
              <a16:creationId xmlns:a16="http://schemas.microsoft.com/office/drawing/2014/main" xmlns="" id="{00000000-0008-0000-0200-0000F8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49" name="Text Box 3">
          <a:extLst>
            <a:ext uri="{FF2B5EF4-FFF2-40B4-BE49-F238E27FC236}">
              <a16:creationId xmlns:a16="http://schemas.microsoft.com/office/drawing/2014/main" xmlns="" id="{00000000-0008-0000-0200-0000F9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0" name="Text Box 1">
          <a:extLst>
            <a:ext uri="{FF2B5EF4-FFF2-40B4-BE49-F238E27FC236}">
              <a16:creationId xmlns:a16="http://schemas.microsoft.com/office/drawing/2014/main" xmlns="" id="{00000000-0008-0000-0200-0000FA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251" name="Text Box 1">
          <a:extLst>
            <a:ext uri="{FF2B5EF4-FFF2-40B4-BE49-F238E27FC236}">
              <a16:creationId xmlns:a16="http://schemas.microsoft.com/office/drawing/2014/main" xmlns="" id="{00000000-0008-0000-0200-0000FB00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2" name="Text Box 1">
          <a:extLst>
            <a:ext uri="{FF2B5EF4-FFF2-40B4-BE49-F238E27FC236}">
              <a16:creationId xmlns:a16="http://schemas.microsoft.com/office/drawing/2014/main" xmlns="" id="{00000000-0008-0000-0200-0000FC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3" name="Text Box 3">
          <a:extLst>
            <a:ext uri="{FF2B5EF4-FFF2-40B4-BE49-F238E27FC236}">
              <a16:creationId xmlns:a16="http://schemas.microsoft.com/office/drawing/2014/main" xmlns="" id="{00000000-0008-0000-0200-0000FD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4" name="Text Box 1">
          <a:extLst>
            <a:ext uri="{FF2B5EF4-FFF2-40B4-BE49-F238E27FC236}">
              <a16:creationId xmlns:a16="http://schemas.microsoft.com/office/drawing/2014/main" xmlns="" id="{00000000-0008-0000-0200-0000FE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5" name="Text Box 3">
          <a:extLst>
            <a:ext uri="{FF2B5EF4-FFF2-40B4-BE49-F238E27FC236}">
              <a16:creationId xmlns:a16="http://schemas.microsoft.com/office/drawing/2014/main" xmlns="" id="{00000000-0008-0000-0200-0000FF00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6" name="Text Box 1">
          <a:extLst>
            <a:ext uri="{FF2B5EF4-FFF2-40B4-BE49-F238E27FC236}">
              <a16:creationId xmlns:a16="http://schemas.microsoft.com/office/drawing/2014/main" xmlns="" id="{00000000-0008-0000-0200-00000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7" name="Text Box 1">
          <a:extLst>
            <a:ext uri="{FF2B5EF4-FFF2-40B4-BE49-F238E27FC236}">
              <a16:creationId xmlns:a16="http://schemas.microsoft.com/office/drawing/2014/main" xmlns="" id="{00000000-0008-0000-0200-00000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8" name="Text Box 3">
          <a:extLst>
            <a:ext uri="{FF2B5EF4-FFF2-40B4-BE49-F238E27FC236}">
              <a16:creationId xmlns:a16="http://schemas.microsoft.com/office/drawing/2014/main" xmlns="" id="{00000000-0008-0000-0200-00000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59" name="Text Box 1">
          <a:extLst>
            <a:ext uri="{FF2B5EF4-FFF2-40B4-BE49-F238E27FC236}">
              <a16:creationId xmlns:a16="http://schemas.microsoft.com/office/drawing/2014/main" xmlns="" id="{00000000-0008-0000-0200-00000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0" name="Text Box 3">
          <a:extLst>
            <a:ext uri="{FF2B5EF4-FFF2-40B4-BE49-F238E27FC236}">
              <a16:creationId xmlns:a16="http://schemas.microsoft.com/office/drawing/2014/main" xmlns="" id="{00000000-0008-0000-0200-00000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1" name="Text Box 1">
          <a:extLst>
            <a:ext uri="{FF2B5EF4-FFF2-40B4-BE49-F238E27FC236}">
              <a16:creationId xmlns:a16="http://schemas.microsoft.com/office/drawing/2014/main" xmlns="" id="{00000000-0008-0000-0200-00000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2" name="Text Box 1">
          <a:extLst>
            <a:ext uri="{FF2B5EF4-FFF2-40B4-BE49-F238E27FC236}">
              <a16:creationId xmlns:a16="http://schemas.microsoft.com/office/drawing/2014/main" xmlns="" id="{00000000-0008-0000-0200-00000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3" name="Text Box 3">
          <a:extLst>
            <a:ext uri="{FF2B5EF4-FFF2-40B4-BE49-F238E27FC236}">
              <a16:creationId xmlns:a16="http://schemas.microsoft.com/office/drawing/2014/main" xmlns="" id="{00000000-0008-0000-0200-00000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4" name="Text Box 1">
          <a:extLst>
            <a:ext uri="{FF2B5EF4-FFF2-40B4-BE49-F238E27FC236}">
              <a16:creationId xmlns:a16="http://schemas.microsoft.com/office/drawing/2014/main" xmlns="" id="{00000000-0008-0000-0200-00000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5" name="Text Box 3">
          <a:extLst>
            <a:ext uri="{FF2B5EF4-FFF2-40B4-BE49-F238E27FC236}">
              <a16:creationId xmlns:a16="http://schemas.microsoft.com/office/drawing/2014/main" xmlns="" id="{00000000-0008-0000-0200-00000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6" name="Text Box 1">
          <a:extLst>
            <a:ext uri="{FF2B5EF4-FFF2-40B4-BE49-F238E27FC236}">
              <a16:creationId xmlns:a16="http://schemas.microsoft.com/office/drawing/2014/main" xmlns="" id="{00000000-0008-0000-0200-00000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7" name="Text Box 1">
          <a:extLst>
            <a:ext uri="{FF2B5EF4-FFF2-40B4-BE49-F238E27FC236}">
              <a16:creationId xmlns:a16="http://schemas.microsoft.com/office/drawing/2014/main" xmlns="" id="{00000000-0008-0000-0200-00000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8" name="Text Box 3">
          <a:extLst>
            <a:ext uri="{FF2B5EF4-FFF2-40B4-BE49-F238E27FC236}">
              <a16:creationId xmlns:a16="http://schemas.microsoft.com/office/drawing/2014/main" xmlns="" id="{00000000-0008-0000-0200-00000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69" name="Text Box 1">
          <a:extLst>
            <a:ext uri="{FF2B5EF4-FFF2-40B4-BE49-F238E27FC236}">
              <a16:creationId xmlns:a16="http://schemas.microsoft.com/office/drawing/2014/main" xmlns="" id="{00000000-0008-0000-0200-00000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0" name="Text Box 3">
          <a:extLst>
            <a:ext uri="{FF2B5EF4-FFF2-40B4-BE49-F238E27FC236}">
              <a16:creationId xmlns:a16="http://schemas.microsoft.com/office/drawing/2014/main" xmlns="" id="{00000000-0008-0000-0200-00000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1" name="Text Box 1">
          <a:extLst>
            <a:ext uri="{FF2B5EF4-FFF2-40B4-BE49-F238E27FC236}">
              <a16:creationId xmlns:a16="http://schemas.microsoft.com/office/drawing/2014/main" xmlns="" id="{00000000-0008-0000-0200-00000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2" name="Text Box 1">
          <a:extLst>
            <a:ext uri="{FF2B5EF4-FFF2-40B4-BE49-F238E27FC236}">
              <a16:creationId xmlns:a16="http://schemas.microsoft.com/office/drawing/2014/main" xmlns="" id="{00000000-0008-0000-0200-00001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3" name="Text Box 3">
          <a:extLst>
            <a:ext uri="{FF2B5EF4-FFF2-40B4-BE49-F238E27FC236}">
              <a16:creationId xmlns:a16="http://schemas.microsoft.com/office/drawing/2014/main" xmlns="" id="{00000000-0008-0000-0200-00001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4" name="Text Box 1">
          <a:extLst>
            <a:ext uri="{FF2B5EF4-FFF2-40B4-BE49-F238E27FC236}">
              <a16:creationId xmlns:a16="http://schemas.microsoft.com/office/drawing/2014/main" xmlns="" id="{00000000-0008-0000-0200-00001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5" name="Text Box 3">
          <a:extLst>
            <a:ext uri="{FF2B5EF4-FFF2-40B4-BE49-F238E27FC236}">
              <a16:creationId xmlns:a16="http://schemas.microsoft.com/office/drawing/2014/main" xmlns="" id="{00000000-0008-0000-0200-00001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6" name="Text Box 1">
          <a:extLst>
            <a:ext uri="{FF2B5EF4-FFF2-40B4-BE49-F238E27FC236}">
              <a16:creationId xmlns:a16="http://schemas.microsoft.com/office/drawing/2014/main" xmlns="" id="{00000000-0008-0000-0200-00001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7" name="Text Box 1">
          <a:extLst>
            <a:ext uri="{FF2B5EF4-FFF2-40B4-BE49-F238E27FC236}">
              <a16:creationId xmlns:a16="http://schemas.microsoft.com/office/drawing/2014/main" xmlns="" id="{00000000-0008-0000-0200-00001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8" name="Text Box 3">
          <a:extLst>
            <a:ext uri="{FF2B5EF4-FFF2-40B4-BE49-F238E27FC236}">
              <a16:creationId xmlns:a16="http://schemas.microsoft.com/office/drawing/2014/main" xmlns="" id="{00000000-0008-0000-0200-00001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79" name="Text Box 1">
          <a:extLst>
            <a:ext uri="{FF2B5EF4-FFF2-40B4-BE49-F238E27FC236}">
              <a16:creationId xmlns:a16="http://schemas.microsoft.com/office/drawing/2014/main" xmlns="" id="{00000000-0008-0000-0200-00001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0" name="Text Box 3">
          <a:extLst>
            <a:ext uri="{FF2B5EF4-FFF2-40B4-BE49-F238E27FC236}">
              <a16:creationId xmlns:a16="http://schemas.microsoft.com/office/drawing/2014/main" xmlns="" id="{00000000-0008-0000-0200-00001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1" name="Text Box 1">
          <a:extLst>
            <a:ext uri="{FF2B5EF4-FFF2-40B4-BE49-F238E27FC236}">
              <a16:creationId xmlns:a16="http://schemas.microsoft.com/office/drawing/2014/main" xmlns="" id="{00000000-0008-0000-0200-00001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2" name="Text Box 1">
          <a:extLst>
            <a:ext uri="{FF2B5EF4-FFF2-40B4-BE49-F238E27FC236}">
              <a16:creationId xmlns:a16="http://schemas.microsoft.com/office/drawing/2014/main" xmlns="" id="{00000000-0008-0000-0200-00001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3" name="Text Box 3">
          <a:extLst>
            <a:ext uri="{FF2B5EF4-FFF2-40B4-BE49-F238E27FC236}">
              <a16:creationId xmlns:a16="http://schemas.microsoft.com/office/drawing/2014/main" xmlns="" id="{00000000-0008-0000-0200-00001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4" name="Text Box 1">
          <a:extLst>
            <a:ext uri="{FF2B5EF4-FFF2-40B4-BE49-F238E27FC236}">
              <a16:creationId xmlns:a16="http://schemas.microsoft.com/office/drawing/2014/main" xmlns="" id="{00000000-0008-0000-0200-00001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5" name="Text Box 3">
          <a:extLst>
            <a:ext uri="{FF2B5EF4-FFF2-40B4-BE49-F238E27FC236}">
              <a16:creationId xmlns:a16="http://schemas.microsoft.com/office/drawing/2014/main" xmlns="" id="{00000000-0008-0000-0200-00001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6" name="Text Box 1">
          <a:extLst>
            <a:ext uri="{FF2B5EF4-FFF2-40B4-BE49-F238E27FC236}">
              <a16:creationId xmlns:a16="http://schemas.microsoft.com/office/drawing/2014/main" xmlns="" id="{00000000-0008-0000-0200-00001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7" name="Text Box 1">
          <a:extLst>
            <a:ext uri="{FF2B5EF4-FFF2-40B4-BE49-F238E27FC236}">
              <a16:creationId xmlns:a16="http://schemas.microsoft.com/office/drawing/2014/main" xmlns="" id="{00000000-0008-0000-0200-00001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8" name="Text Box 3">
          <a:extLst>
            <a:ext uri="{FF2B5EF4-FFF2-40B4-BE49-F238E27FC236}">
              <a16:creationId xmlns:a16="http://schemas.microsoft.com/office/drawing/2014/main" xmlns="" id="{00000000-0008-0000-0200-00002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89" name="Text Box 1">
          <a:extLst>
            <a:ext uri="{FF2B5EF4-FFF2-40B4-BE49-F238E27FC236}">
              <a16:creationId xmlns:a16="http://schemas.microsoft.com/office/drawing/2014/main" xmlns="" id="{00000000-0008-0000-0200-00002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0" name="Text Box 3">
          <a:extLst>
            <a:ext uri="{FF2B5EF4-FFF2-40B4-BE49-F238E27FC236}">
              <a16:creationId xmlns:a16="http://schemas.microsoft.com/office/drawing/2014/main" xmlns="" id="{00000000-0008-0000-0200-00002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1" name="Text Box 1">
          <a:extLst>
            <a:ext uri="{FF2B5EF4-FFF2-40B4-BE49-F238E27FC236}">
              <a16:creationId xmlns:a16="http://schemas.microsoft.com/office/drawing/2014/main" xmlns="" id="{00000000-0008-0000-0200-00002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2" name="Text Box 1">
          <a:extLst>
            <a:ext uri="{FF2B5EF4-FFF2-40B4-BE49-F238E27FC236}">
              <a16:creationId xmlns:a16="http://schemas.microsoft.com/office/drawing/2014/main" xmlns="" id="{00000000-0008-0000-0200-00002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3" name="Text Box 3">
          <a:extLst>
            <a:ext uri="{FF2B5EF4-FFF2-40B4-BE49-F238E27FC236}">
              <a16:creationId xmlns:a16="http://schemas.microsoft.com/office/drawing/2014/main" xmlns="" id="{00000000-0008-0000-0200-00002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4" name="Text Box 1">
          <a:extLst>
            <a:ext uri="{FF2B5EF4-FFF2-40B4-BE49-F238E27FC236}">
              <a16:creationId xmlns:a16="http://schemas.microsoft.com/office/drawing/2014/main" xmlns="" id="{00000000-0008-0000-0200-00002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5" name="Text Box 3">
          <a:extLst>
            <a:ext uri="{FF2B5EF4-FFF2-40B4-BE49-F238E27FC236}">
              <a16:creationId xmlns:a16="http://schemas.microsoft.com/office/drawing/2014/main" xmlns="" id="{00000000-0008-0000-0200-00002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6" name="Text Box 1">
          <a:extLst>
            <a:ext uri="{FF2B5EF4-FFF2-40B4-BE49-F238E27FC236}">
              <a16:creationId xmlns:a16="http://schemas.microsoft.com/office/drawing/2014/main" xmlns="" id="{00000000-0008-0000-0200-00002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7" name="Text Box 1">
          <a:extLst>
            <a:ext uri="{FF2B5EF4-FFF2-40B4-BE49-F238E27FC236}">
              <a16:creationId xmlns:a16="http://schemas.microsoft.com/office/drawing/2014/main" xmlns="" id="{00000000-0008-0000-0200-00002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8" name="Text Box 3">
          <a:extLst>
            <a:ext uri="{FF2B5EF4-FFF2-40B4-BE49-F238E27FC236}">
              <a16:creationId xmlns:a16="http://schemas.microsoft.com/office/drawing/2014/main" xmlns="" id="{00000000-0008-0000-0200-00002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299" name="Text Box 1">
          <a:extLst>
            <a:ext uri="{FF2B5EF4-FFF2-40B4-BE49-F238E27FC236}">
              <a16:creationId xmlns:a16="http://schemas.microsoft.com/office/drawing/2014/main" xmlns="" id="{00000000-0008-0000-0200-00002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0" name="Text Box 3">
          <a:extLst>
            <a:ext uri="{FF2B5EF4-FFF2-40B4-BE49-F238E27FC236}">
              <a16:creationId xmlns:a16="http://schemas.microsoft.com/office/drawing/2014/main" xmlns="" id="{00000000-0008-0000-0200-00002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1" name="Text Box 1">
          <a:extLst>
            <a:ext uri="{FF2B5EF4-FFF2-40B4-BE49-F238E27FC236}">
              <a16:creationId xmlns:a16="http://schemas.microsoft.com/office/drawing/2014/main" xmlns="" id="{00000000-0008-0000-0200-00002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2" name="Text Box 1">
          <a:extLst>
            <a:ext uri="{FF2B5EF4-FFF2-40B4-BE49-F238E27FC236}">
              <a16:creationId xmlns:a16="http://schemas.microsoft.com/office/drawing/2014/main" xmlns="" id="{00000000-0008-0000-0200-00002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3" name="Text Box 3">
          <a:extLst>
            <a:ext uri="{FF2B5EF4-FFF2-40B4-BE49-F238E27FC236}">
              <a16:creationId xmlns:a16="http://schemas.microsoft.com/office/drawing/2014/main" xmlns="" id="{00000000-0008-0000-0200-00002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4" name="Text Box 1">
          <a:extLst>
            <a:ext uri="{FF2B5EF4-FFF2-40B4-BE49-F238E27FC236}">
              <a16:creationId xmlns:a16="http://schemas.microsoft.com/office/drawing/2014/main" xmlns="" id="{00000000-0008-0000-0200-00003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5" name="Text Box 3">
          <a:extLst>
            <a:ext uri="{FF2B5EF4-FFF2-40B4-BE49-F238E27FC236}">
              <a16:creationId xmlns:a16="http://schemas.microsoft.com/office/drawing/2014/main" xmlns="" id="{00000000-0008-0000-0200-00003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6" name="Text Box 1">
          <a:extLst>
            <a:ext uri="{FF2B5EF4-FFF2-40B4-BE49-F238E27FC236}">
              <a16:creationId xmlns:a16="http://schemas.microsoft.com/office/drawing/2014/main" xmlns="" id="{00000000-0008-0000-0200-00003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7" name="Text Box 1">
          <a:extLst>
            <a:ext uri="{FF2B5EF4-FFF2-40B4-BE49-F238E27FC236}">
              <a16:creationId xmlns:a16="http://schemas.microsoft.com/office/drawing/2014/main" xmlns="" id="{00000000-0008-0000-0200-00003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8" name="Text Box 3">
          <a:extLst>
            <a:ext uri="{FF2B5EF4-FFF2-40B4-BE49-F238E27FC236}">
              <a16:creationId xmlns:a16="http://schemas.microsoft.com/office/drawing/2014/main" xmlns="" id="{00000000-0008-0000-0200-00003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09" name="Text Box 1">
          <a:extLst>
            <a:ext uri="{FF2B5EF4-FFF2-40B4-BE49-F238E27FC236}">
              <a16:creationId xmlns:a16="http://schemas.microsoft.com/office/drawing/2014/main" xmlns="" id="{00000000-0008-0000-0200-00003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0" name="Text Box 3">
          <a:extLst>
            <a:ext uri="{FF2B5EF4-FFF2-40B4-BE49-F238E27FC236}">
              <a16:creationId xmlns:a16="http://schemas.microsoft.com/office/drawing/2014/main" xmlns="" id="{00000000-0008-0000-0200-00003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1" name="Text Box 1">
          <a:extLst>
            <a:ext uri="{FF2B5EF4-FFF2-40B4-BE49-F238E27FC236}">
              <a16:creationId xmlns:a16="http://schemas.microsoft.com/office/drawing/2014/main" xmlns="" id="{00000000-0008-0000-0200-00003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2" name="Text Box 1">
          <a:extLst>
            <a:ext uri="{FF2B5EF4-FFF2-40B4-BE49-F238E27FC236}">
              <a16:creationId xmlns:a16="http://schemas.microsoft.com/office/drawing/2014/main" xmlns="" id="{00000000-0008-0000-0200-00003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3" name="Text Box 3">
          <a:extLst>
            <a:ext uri="{FF2B5EF4-FFF2-40B4-BE49-F238E27FC236}">
              <a16:creationId xmlns:a16="http://schemas.microsoft.com/office/drawing/2014/main" xmlns="" id="{00000000-0008-0000-0200-00003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4" name="Text Box 1">
          <a:extLst>
            <a:ext uri="{FF2B5EF4-FFF2-40B4-BE49-F238E27FC236}">
              <a16:creationId xmlns:a16="http://schemas.microsoft.com/office/drawing/2014/main" xmlns="" id="{00000000-0008-0000-0200-00003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5" name="Text Box 3">
          <a:extLst>
            <a:ext uri="{FF2B5EF4-FFF2-40B4-BE49-F238E27FC236}">
              <a16:creationId xmlns:a16="http://schemas.microsoft.com/office/drawing/2014/main" xmlns="" id="{00000000-0008-0000-0200-00003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6" name="Text Box 1">
          <a:extLst>
            <a:ext uri="{FF2B5EF4-FFF2-40B4-BE49-F238E27FC236}">
              <a16:creationId xmlns:a16="http://schemas.microsoft.com/office/drawing/2014/main" xmlns="" id="{00000000-0008-0000-0200-00003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7" name="Text Box 1">
          <a:extLst>
            <a:ext uri="{FF2B5EF4-FFF2-40B4-BE49-F238E27FC236}">
              <a16:creationId xmlns:a16="http://schemas.microsoft.com/office/drawing/2014/main" xmlns="" id="{00000000-0008-0000-0200-00003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8" name="Text Box 3">
          <a:extLst>
            <a:ext uri="{FF2B5EF4-FFF2-40B4-BE49-F238E27FC236}">
              <a16:creationId xmlns:a16="http://schemas.microsoft.com/office/drawing/2014/main" xmlns="" id="{00000000-0008-0000-0200-00003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19" name="Text Box 1">
          <a:extLst>
            <a:ext uri="{FF2B5EF4-FFF2-40B4-BE49-F238E27FC236}">
              <a16:creationId xmlns:a16="http://schemas.microsoft.com/office/drawing/2014/main" xmlns="" id="{00000000-0008-0000-0200-00003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0" name="Text Box 3">
          <a:extLst>
            <a:ext uri="{FF2B5EF4-FFF2-40B4-BE49-F238E27FC236}">
              <a16:creationId xmlns:a16="http://schemas.microsoft.com/office/drawing/2014/main" xmlns="" id="{00000000-0008-0000-0200-00004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1" name="Text Box 1">
          <a:extLst>
            <a:ext uri="{FF2B5EF4-FFF2-40B4-BE49-F238E27FC236}">
              <a16:creationId xmlns:a16="http://schemas.microsoft.com/office/drawing/2014/main" xmlns="" id="{00000000-0008-0000-0200-00004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2" name="Text Box 1">
          <a:extLst>
            <a:ext uri="{FF2B5EF4-FFF2-40B4-BE49-F238E27FC236}">
              <a16:creationId xmlns:a16="http://schemas.microsoft.com/office/drawing/2014/main" xmlns="" id="{00000000-0008-0000-0200-00004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3" name="Text Box 3">
          <a:extLst>
            <a:ext uri="{FF2B5EF4-FFF2-40B4-BE49-F238E27FC236}">
              <a16:creationId xmlns:a16="http://schemas.microsoft.com/office/drawing/2014/main" xmlns="" id="{00000000-0008-0000-0200-00004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4" name="Text Box 1">
          <a:extLst>
            <a:ext uri="{FF2B5EF4-FFF2-40B4-BE49-F238E27FC236}">
              <a16:creationId xmlns:a16="http://schemas.microsoft.com/office/drawing/2014/main" xmlns="" id="{00000000-0008-0000-0200-00004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5" name="Text Box 3">
          <a:extLst>
            <a:ext uri="{FF2B5EF4-FFF2-40B4-BE49-F238E27FC236}">
              <a16:creationId xmlns:a16="http://schemas.microsoft.com/office/drawing/2014/main" xmlns="" id="{00000000-0008-0000-0200-00004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6" name="Text Box 1">
          <a:extLst>
            <a:ext uri="{FF2B5EF4-FFF2-40B4-BE49-F238E27FC236}">
              <a16:creationId xmlns:a16="http://schemas.microsoft.com/office/drawing/2014/main" xmlns="" id="{00000000-0008-0000-0200-00004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7" name="Text Box 1">
          <a:extLst>
            <a:ext uri="{FF2B5EF4-FFF2-40B4-BE49-F238E27FC236}">
              <a16:creationId xmlns:a16="http://schemas.microsoft.com/office/drawing/2014/main" xmlns="" id="{00000000-0008-0000-0200-00004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8" name="Text Box 3">
          <a:extLst>
            <a:ext uri="{FF2B5EF4-FFF2-40B4-BE49-F238E27FC236}">
              <a16:creationId xmlns:a16="http://schemas.microsoft.com/office/drawing/2014/main" xmlns="" id="{00000000-0008-0000-0200-00004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29" name="Text Box 1">
          <a:extLst>
            <a:ext uri="{FF2B5EF4-FFF2-40B4-BE49-F238E27FC236}">
              <a16:creationId xmlns:a16="http://schemas.microsoft.com/office/drawing/2014/main" xmlns="" id="{00000000-0008-0000-0200-00004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0" name="Text Box 3">
          <a:extLst>
            <a:ext uri="{FF2B5EF4-FFF2-40B4-BE49-F238E27FC236}">
              <a16:creationId xmlns:a16="http://schemas.microsoft.com/office/drawing/2014/main" xmlns="" id="{00000000-0008-0000-0200-00004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1" name="Text Box 1">
          <a:extLst>
            <a:ext uri="{FF2B5EF4-FFF2-40B4-BE49-F238E27FC236}">
              <a16:creationId xmlns:a16="http://schemas.microsoft.com/office/drawing/2014/main" xmlns="" id="{00000000-0008-0000-0200-00004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2" name="Text Box 1">
          <a:extLst>
            <a:ext uri="{FF2B5EF4-FFF2-40B4-BE49-F238E27FC236}">
              <a16:creationId xmlns:a16="http://schemas.microsoft.com/office/drawing/2014/main" xmlns="" id="{00000000-0008-0000-0200-00004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3" name="Text Box 3">
          <a:extLst>
            <a:ext uri="{FF2B5EF4-FFF2-40B4-BE49-F238E27FC236}">
              <a16:creationId xmlns:a16="http://schemas.microsoft.com/office/drawing/2014/main" xmlns="" id="{00000000-0008-0000-0200-00004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4" name="Text Box 1">
          <a:extLst>
            <a:ext uri="{FF2B5EF4-FFF2-40B4-BE49-F238E27FC236}">
              <a16:creationId xmlns:a16="http://schemas.microsoft.com/office/drawing/2014/main" xmlns="" id="{00000000-0008-0000-0200-00004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5" name="Text Box 3">
          <a:extLst>
            <a:ext uri="{FF2B5EF4-FFF2-40B4-BE49-F238E27FC236}">
              <a16:creationId xmlns:a16="http://schemas.microsoft.com/office/drawing/2014/main" xmlns="" id="{00000000-0008-0000-0200-00004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6" name="Text Box 1">
          <a:extLst>
            <a:ext uri="{FF2B5EF4-FFF2-40B4-BE49-F238E27FC236}">
              <a16:creationId xmlns:a16="http://schemas.microsoft.com/office/drawing/2014/main" xmlns="" id="{00000000-0008-0000-0200-00005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7" name="Text Box 1">
          <a:extLst>
            <a:ext uri="{FF2B5EF4-FFF2-40B4-BE49-F238E27FC236}">
              <a16:creationId xmlns:a16="http://schemas.microsoft.com/office/drawing/2014/main" xmlns="" id="{00000000-0008-0000-0200-00005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8" name="Text Box 3">
          <a:extLst>
            <a:ext uri="{FF2B5EF4-FFF2-40B4-BE49-F238E27FC236}">
              <a16:creationId xmlns:a16="http://schemas.microsoft.com/office/drawing/2014/main" xmlns="" id="{00000000-0008-0000-0200-00005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39" name="Text Box 1">
          <a:extLst>
            <a:ext uri="{FF2B5EF4-FFF2-40B4-BE49-F238E27FC236}">
              <a16:creationId xmlns:a16="http://schemas.microsoft.com/office/drawing/2014/main" xmlns="" id="{00000000-0008-0000-0200-00005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0" name="Text Box 3">
          <a:extLst>
            <a:ext uri="{FF2B5EF4-FFF2-40B4-BE49-F238E27FC236}">
              <a16:creationId xmlns:a16="http://schemas.microsoft.com/office/drawing/2014/main" xmlns="" id="{00000000-0008-0000-0200-00005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1" name="Text Box 1">
          <a:extLst>
            <a:ext uri="{FF2B5EF4-FFF2-40B4-BE49-F238E27FC236}">
              <a16:creationId xmlns:a16="http://schemas.microsoft.com/office/drawing/2014/main" xmlns="" id="{00000000-0008-0000-0200-00005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2" name="Text Box 1">
          <a:extLst>
            <a:ext uri="{FF2B5EF4-FFF2-40B4-BE49-F238E27FC236}">
              <a16:creationId xmlns:a16="http://schemas.microsoft.com/office/drawing/2014/main" xmlns="" id="{00000000-0008-0000-0200-00005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3" name="Text Box 3">
          <a:extLst>
            <a:ext uri="{FF2B5EF4-FFF2-40B4-BE49-F238E27FC236}">
              <a16:creationId xmlns:a16="http://schemas.microsoft.com/office/drawing/2014/main" xmlns="" id="{00000000-0008-0000-0200-00005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4" name="Text Box 1">
          <a:extLst>
            <a:ext uri="{FF2B5EF4-FFF2-40B4-BE49-F238E27FC236}">
              <a16:creationId xmlns:a16="http://schemas.microsoft.com/office/drawing/2014/main" xmlns="" id="{00000000-0008-0000-0200-00005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5" name="Text Box 3">
          <a:extLst>
            <a:ext uri="{FF2B5EF4-FFF2-40B4-BE49-F238E27FC236}">
              <a16:creationId xmlns:a16="http://schemas.microsoft.com/office/drawing/2014/main" xmlns="" id="{00000000-0008-0000-0200-00005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6" name="Text Box 1">
          <a:extLst>
            <a:ext uri="{FF2B5EF4-FFF2-40B4-BE49-F238E27FC236}">
              <a16:creationId xmlns:a16="http://schemas.microsoft.com/office/drawing/2014/main" xmlns="" id="{00000000-0008-0000-0200-00005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7" name="Text Box 1">
          <a:extLst>
            <a:ext uri="{FF2B5EF4-FFF2-40B4-BE49-F238E27FC236}">
              <a16:creationId xmlns:a16="http://schemas.microsoft.com/office/drawing/2014/main" xmlns="" id="{00000000-0008-0000-0200-00005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8" name="Text Box 3">
          <a:extLst>
            <a:ext uri="{FF2B5EF4-FFF2-40B4-BE49-F238E27FC236}">
              <a16:creationId xmlns:a16="http://schemas.microsoft.com/office/drawing/2014/main" xmlns="" id="{00000000-0008-0000-0200-00005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49" name="Text Box 1">
          <a:extLst>
            <a:ext uri="{FF2B5EF4-FFF2-40B4-BE49-F238E27FC236}">
              <a16:creationId xmlns:a16="http://schemas.microsoft.com/office/drawing/2014/main" xmlns="" id="{00000000-0008-0000-0200-00005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0" name="Text Box 3">
          <a:extLst>
            <a:ext uri="{FF2B5EF4-FFF2-40B4-BE49-F238E27FC236}">
              <a16:creationId xmlns:a16="http://schemas.microsoft.com/office/drawing/2014/main" xmlns="" id="{00000000-0008-0000-0200-00005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1" name="Text Box 1">
          <a:extLst>
            <a:ext uri="{FF2B5EF4-FFF2-40B4-BE49-F238E27FC236}">
              <a16:creationId xmlns:a16="http://schemas.microsoft.com/office/drawing/2014/main" xmlns="" id="{00000000-0008-0000-0200-00005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2" name="Text Box 1">
          <a:extLst>
            <a:ext uri="{FF2B5EF4-FFF2-40B4-BE49-F238E27FC236}">
              <a16:creationId xmlns:a16="http://schemas.microsoft.com/office/drawing/2014/main" xmlns="" id="{00000000-0008-0000-0200-00006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3" name="Text Box 3">
          <a:extLst>
            <a:ext uri="{FF2B5EF4-FFF2-40B4-BE49-F238E27FC236}">
              <a16:creationId xmlns:a16="http://schemas.microsoft.com/office/drawing/2014/main" xmlns="" id="{00000000-0008-0000-0200-00006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4" name="Text Box 1">
          <a:extLst>
            <a:ext uri="{FF2B5EF4-FFF2-40B4-BE49-F238E27FC236}">
              <a16:creationId xmlns:a16="http://schemas.microsoft.com/office/drawing/2014/main" xmlns="" id="{00000000-0008-0000-0200-00006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5" name="Text Box 3">
          <a:extLst>
            <a:ext uri="{FF2B5EF4-FFF2-40B4-BE49-F238E27FC236}">
              <a16:creationId xmlns:a16="http://schemas.microsoft.com/office/drawing/2014/main" xmlns="" id="{00000000-0008-0000-0200-00006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6" name="Text Box 1">
          <a:extLst>
            <a:ext uri="{FF2B5EF4-FFF2-40B4-BE49-F238E27FC236}">
              <a16:creationId xmlns:a16="http://schemas.microsoft.com/office/drawing/2014/main" xmlns="" id="{00000000-0008-0000-0200-00006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7" name="Text Box 1">
          <a:extLst>
            <a:ext uri="{FF2B5EF4-FFF2-40B4-BE49-F238E27FC236}">
              <a16:creationId xmlns:a16="http://schemas.microsoft.com/office/drawing/2014/main" xmlns="" id="{00000000-0008-0000-0200-00006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8" name="Text Box 3">
          <a:extLst>
            <a:ext uri="{FF2B5EF4-FFF2-40B4-BE49-F238E27FC236}">
              <a16:creationId xmlns:a16="http://schemas.microsoft.com/office/drawing/2014/main" xmlns="" id="{00000000-0008-0000-0200-00006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59" name="Text Box 1">
          <a:extLst>
            <a:ext uri="{FF2B5EF4-FFF2-40B4-BE49-F238E27FC236}">
              <a16:creationId xmlns:a16="http://schemas.microsoft.com/office/drawing/2014/main" xmlns="" id="{00000000-0008-0000-0200-00006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0" name="Text Box 3">
          <a:extLst>
            <a:ext uri="{FF2B5EF4-FFF2-40B4-BE49-F238E27FC236}">
              <a16:creationId xmlns:a16="http://schemas.microsoft.com/office/drawing/2014/main" xmlns="" id="{00000000-0008-0000-0200-00006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1" name="Text Box 1">
          <a:extLst>
            <a:ext uri="{FF2B5EF4-FFF2-40B4-BE49-F238E27FC236}">
              <a16:creationId xmlns:a16="http://schemas.microsoft.com/office/drawing/2014/main" xmlns="" id="{00000000-0008-0000-0200-00006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2" name="Text Box 1">
          <a:extLst>
            <a:ext uri="{FF2B5EF4-FFF2-40B4-BE49-F238E27FC236}">
              <a16:creationId xmlns:a16="http://schemas.microsoft.com/office/drawing/2014/main" xmlns="" id="{00000000-0008-0000-0200-00006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3" name="Text Box 3">
          <a:extLst>
            <a:ext uri="{FF2B5EF4-FFF2-40B4-BE49-F238E27FC236}">
              <a16:creationId xmlns:a16="http://schemas.microsoft.com/office/drawing/2014/main" xmlns="" id="{00000000-0008-0000-0200-00006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4" name="Text Box 1">
          <a:extLst>
            <a:ext uri="{FF2B5EF4-FFF2-40B4-BE49-F238E27FC236}">
              <a16:creationId xmlns:a16="http://schemas.microsoft.com/office/drawing/2014/main" xmlns="" id="{00000000-0008-0000-0200-00006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5" name="Text Box 3">
          <a:extLst>
            <a:ext uri="{FF2B5EF4-FFF2-40B4-BE49-F238E27FC236}">
              <a16:creationId xmlns:a16="http://schemas.microsoft.com/office/drawing/2014/main" xmlns="" id="{00000000-0008-0000-0200-00006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6" name="Text Box 1">
          <a:extLst>
            <a:ext uri="{FF2B5EF4-FFF2-40B4-BE49-F238E27FC236}">
              <a16:creationId xmlns:a16="http://schemas.microsoft.com/office/drawing/2014/main" xmlns="" id="{00000000-0008-0000-0200-00006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7" name="Text Box 1">
          <a:extLst>
            <a:ext uri="{FF2B5EF4-FFF2-40B4-BE49-F238E27FC236}">
              <a16:creationId xmlns:a16="http://schemas.microsoft.com/office/drawing/2014/main" xmlns="" id="{00000000-0008-0000-0200-00006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8" name="Text Box 3">
          <a:extLst>
            <a:ext uri="{FF2B5EF4-FFF2-40B4-BE49-F238E27FC236}">
              <a16:creationId xmlns:a16="http://schemas.microsoft.com/office/drawing/2014/main" xmlns="" id="{00000000-0008-0000-0200-00007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69" name="Text Box 1">
          <a:extLst>
            <a:ext uri="{FF2B5EF4-FFF2-40B4-BE49-F238E27FC236}">
              <a16:creationId xmlns:a16="http://schemas.microsoft.com/office/drawing/2014/main" xmlns="" id="{00000000-0008-0000-0200-00007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0" name="Text Box 3">
          <a:extLst>
            <a:ext uri="{FF2B5EF4-FFF2-40B4-BE49-F238E27FC236}">
              <a16:creationId xmlns:a16="http://schemas.microsoft.com/office/drawing/2014/main" xmlns="" id="{00000000-0008-0000-0200-00007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1" name="Text Box 1">
          <a:extLst>
            <a:ext uri="{FF2B5EF4-FFF2-40B4-BE49-F238E27FC236}">
              <a16:creationId xmlns:a16="http://schemas.microsoft.com/office/drawing/2014/main" xmlns="" id="{00000000-0008-0000-0200-00007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2" name="Text Box 1">
          <a:extLst>
            <a:ext uri="{FF2B5EF4-FFF2-40B4-BE49-F238E27FC236}">
              <a16:creationId xmlns:a16="http://schemas.microsoft.com/office/drawing/2014/main" xmlns="" id="{00000000-0008-0000-0200-00007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3" name="Text Box 3">
          <a:extLst>
            <a:ext uri="{FF2B5EF4-FFF2-40B4-BE49-F238E27FC236}">
              <a16:creationId xmlns:a16="http://schemas.microsoft.com/office/drawing/2014/main" xmlns="" id="{00000000-0008-0000-0200-00007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4" name="Text Box 1">
          <a:extLst>
            <a:ext uri="{FF2B5EF4-FFF2-40B4-BE49-F238E27FC236}">
              <a16:creationId xmlns:a16="http://schemas.microsoft.com/office/drawing/2014/main" xmlns="" id="{00000000-0008-0000-0200-00007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5" name="Text Box 3">
          <a:extLst>
            <a:ext uri="{FF2B5EF4-FFF2-40B4-BE49-F238E27FC236}">
              <a16:creationId xmlns:a16="http://schemas.microsoft.com/office/drawing/2014/main" xmlns="" id="{00000000-0008-0000-0200-00007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6" name="Text Box 1">
          <a:extLst>
            <a:ext uri="{FF2B5EF4-FFF2-40B4-BE49-F238E27FC236}">
              <a16:creationId xmlns:a16="http://schemas.microsoft.com/office/drawing/2014/main" xmlns="" id="{00000000-0008-0000-0200-00007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7" name="Text Box 1">
          <a:extLst>
            <a:ext uri="{FF2B5EF4-FFF2-40B4-BE49-F238E27FC236}">
              <a16:creationId xmlns:a16="http://schemas.microsoft.com/office/drawing/2014/main" xmlns="" id="{00000000-0008-0000-0200-00007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8" name="Text Box 3">
          <a:extLst>
            <a:ext uri="{FF2B5EF4-FFF2-40B4-BE49-F238E27FC236}">
              <a16:creationId xmlns:a16="http://schemas.microsoft.com/office/drawing/2014/main" xmlns="" id="{00000000-0008-0000-0200-00007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79" name="Text Box 1">
          <a:extLst>
            <a:ext uri="{FF2B5EF4-FFF2-40B4-BE49-F238E27FC236}">
              <a16:creationId xmlns:a16="http://schemas.microsoft.com/office/drawing/2014/main" xmlns="" id="{00000000-0008-0000-0200-00007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0" name="Text Box 3">
          <a:extLst>
            <a:ext uri="{FF2B5EF4-FFF2-40B4-BE49-F238E27FC236}">
              <a16:creationId xmlns:a16="http://schemas.microsoft.com/office/drawing/2014/main" xmlns="" id="{00000000-0008-0000-0200-00007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1" name="Text Box 1">
          <a:extLst>
            <a:ext uri="{FF2B5EF4-FFF2-40B4-BE49-F238E27FC236}">
              <a16:creationId xmlns:a16="http://schemas.microsoft.com/office/drawing/2014/main" xmlns="" id="{00000000-0008-0000-0200-00007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2" name="Text Box 1">
          <a:extLst>
            <a:ext uri="{FF2B5EF4-FFF2-40B4-BE49-F238E27FC236}">
              <a16:creationId xmlns:a16="http://schemas.microsoft.com/office/drawing/2014/main" xmlns="" id="{00000000-0008-0000-0200-00007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3" name="Text Box 3">
          <a:extLst>
            <a:ext uri="{FF2B5EF4-FFF2-40B4-BE49-F238E27FC236}">
              <a16:creationId xmlns:a16="http://schemas.microsoft.com/office/drawing/2014/main" xmlns="" id="{00000000-0008-0000-0200-00007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4" name="Text Box 1">
          <a:extLst>
            <a:ext uri="{FF2B5EF4-FFF2-40B4-BE49-F238E27FC236}">
              <a16:creationId xmlns:a16="http://schemas.microsoft.com/office/drawing/2014/main" xmlns="" id="{00000000-0008-0000-0200-00008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5" name="Text Box 3">
          <a:extLst>
            <a:ext uri="{FF2B5EF4-FFF2-40B4-BE49-F238E27FC236}">
              <a16:creationId xmlns:a16="http://schemas.microsoft.com/office/drawing/2014/main" xmlns="" id="{00000000-0008-0000-0200-00008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6" name="Text Box 1">
          <a:extLst>
            <a:ext uri="{FF2B5EF4-FFF2-40B4-BE49-F238E27FC236}">
              <a16:creationId xmlns:a16="http://schemas.microsoft.com/office/drawing/2014/main" xmlns="" id="{00000000-0008-0000-0200-00008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7" name="Text Box 1">
          <a:extLst>
            <a:ext uri="{FF2B5EF4-FFF2-40B4-BE49-F238E27FC236}">
              <a16:creationId xmlns:a16="http://schemas.microsoft.com/office/drawing/2014/main" xmlns="" id="{00000000-0008-0000-0200-00008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8" name="Text Box 3">
          <a:extLst>
            <a:ext uri="{FF2B5EF4-FFF2-40B4-BE49-F238E27FC236}">
              <a16:creationId xmlns:a16="http://schemas.microsoft.com/office/drawing/2014/main" xmlns="" id="{00000000-0008-0000-0200-00008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89" name="Text Box 1">
          <a:extLst>
            <a:ext uri="{FF2B5EF4-FFF2-40B4-BE49-F238E27FC236}">
              <a16:creationId xmlns:a16="http://schemas.microsoft.com/office/drawing/2014/main" xmlns="" id="{00000000-0008-0000-0200-00008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0" name="Text Box 3">
          <a:extLst>
            <a:ext uri="{FF2B5EF4-FFF2-40B4-BE49-F238E27FC236}">
              <a16:creationId xmlns:a16="http://schemas.microsoft.com/office/drawing/2014/main" xmlns="" id="{00000000-0008-0000-0200-00008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1" name="Text Box 1">
          <a:extLst>
            <a:ext uri="{FF2B5EF4-FFF2-40B4-BE49-F238E27FC236}">
              <a16:creationId xmlns:a16="http://schemas.microsoft.com/office/drawing/2014/main" xmlns="" id="{00000000-0008-0000-0200-00008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2" name="Text Box 1">
          <a:extLst>
            <a:ext uri="{FF2B5EF4-FFF2-40B4-BE49-F238E27FC236}">
              <a16:creationId xmlns:a16="http://schemas.microsoft.com/office/drawing/2014/main" xmlns="" id="{00000000-0008-0000-0200-00008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3" name="Text Box 3">
          <a:extLst>
            <a:ext uri="{FF2B5EF4-FFF2-40B4-BE49-F238E27FC236}">
              <a16:creationId xmlns:a16="http://schemas.microsoft.com/office/drawing/2014/main" xmlns="" id="{00000000-0008-0000-0200-00008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4" name="Text Box 1">
          <a:extLst>
            <a:ext uri="{FF2B5EF4-FFF2-40B4-BE49-F238E27FC236}">
              <a16:creationId xmlns:a16="http://schemas.microsoft.com/office/drawing/2014/main" xmlns="" id="{00000000-0008-0000-0200-00008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5" name="Text Box 3">
          <a:extLst>
            <a:ext uri="{FF2B5EF4-FFF2-40B4-BE49-F238E27FC236}">
              <a16:creationId xmlns:a16="http://schemas.microsoft.com/office/drawing/2014/main" xmlns="" id="{00000000-0008-0000-0200-00008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6" name="Text Box 1">
          <a:extLst>
            <a:ext uri="{FF2B5EF4-FFF2-40B4-BE49-F238E27FC236}">
              <a16:creationId xmlns:a16="http://schemas.microsoft.com/office/drawing/2014/main" xmlns="" id="{00000000-0008-0000-0200-00008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7" name="Text Box 1">
          <a:extLst>
            <a:ext uri="{FF2B5EF4-FFF2-40B4-BE49-F238E27FC236}">
              <a16:creationId xmlns:a16="http://schemas.microsoft.com/office/drawing/2014/main" xmlns="" id="{00000000-0008-0000-0200-00008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8" name="Text Box 3">
          <a:extLst>
            <a:ext uri="{FF2B5EF4-FFF2-40B4-BE49-F238E27FC236}">
              <a16:creationId xmlns:a16="http://schemas.microsoft.com/office/drawing/2014/main" xmlns="" id="{00000000-0008-0000-0200-00008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399" name="Text Box 1">
          <a:extLst>
            <a:ext uri="{FF2B5EF4-FFF2-40B4-BE49-F238E27FC236}">
              <a16:creationId xmlns:a16="http://schemas.microsoft.com/office/drawing/2014/main" xmlns="" id="{00000000-0008-0000-0200-00008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0" name="Text Box 3">
          <a:extLst>
            <a:ext uri="{FF2B5EF4-FFF2-40B4-BE49-F238E27FC236}">
              <a16:creationId xmlns:a16="http://schemas.microsoft.com/office/drawing/2014/main" xmlns="" id="{00000000-0008-0000-0200-00009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1" name="Text Box 1">
          <a:extLst>
            <a:ext uri="{FF2B5EF4-FFF2-40B4-BE49-F238E27FC236}">
              <a16:creationId xmlns:a16="http://schemas.microsoft.com/office/drawing/2014/main" xmlns="" id="{00000000-0008-0000-0200-00009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2" name="Text Box 1">
          <a:extLst>
            <a:ext uri="{FF2B5EF4-FFF2-40B4-BE49-F238E27FC236}">
              <a16:creationId xmlns:a16="http://schemas.microsoft.com/office/drawing/2014/main" xmlns="" id="{00000000-0008-0000-0200-00009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3" name="Text Box 3">
          <a:extLst>
            <a:ext uri="{FF2B5EF4-FFF2-40B4-BE49-F238E27FC236}">
              <a16:creationId xmlns:a16="http://schemas.microsoft.com/office/drawing/2014/main" xmlns="" id="{00000000-0008-0000-0200-00009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4" name="Text Box 1">
          <a:extLst>
            <a:ext uri="{FF2B5EF4-FFF2-40B4-BE49-F238E27FC236}">
              <a16:creationId xmlns:a16="http://schemas.microsoft.com/office/drawing/2014/main" xmlns="" id="{00000000-0008-0000-0200-00009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5" name="Text Box 3">
          <a:extLst>
            <a:ext uri="{FF2B5EF4-FFF2-40B4-BE49-F238E27FC236}">
              <a16:creationId xmlns:a16="http://schemas.microsoft.com/office/drawing/2014/main" xmlns="" id="{00000000-0008-0000-0200-00009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6" name="Text Box 1">
          <a:extLst>
            <a:ext uri="{FF2B5EF4-FFF2-40B4-BE49-F238E27FC236}">
              <a16:creationId xmlns:a16="http://schemas.microsoft.com/office/drawing/2014/main" xmlns="" id="{00000000-0008-0000-0200-00009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7" name="Text Box 1">
          <a:extLst>
            <a:ext uri="{FF2B5EF4-FFF2-40B4-BE49-F238E27FC236}">
              <a16:creationId xmlns:a16="http://schemas.microsoft.com/office/drawing/2014/main" xmlns="" id="{00000000-0008-0000-0200-00009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8" name="Text Box 3">
          <a:extLst>
            <a:ext uri="{FF2B5EF4-FFF2-40B4-BE49-F238E27FC236}">
              <a16:creationId xmlns:a16="http://schemas.microsoft.com/office/drawing/2014/main" xmlns="" id="{00000000-0008-0000-0200-00009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09" name="Text Box 1">
          <a:extLst>
            <a:ext uri="{FF2B5EF4-FFF2-40B4-BE49-F238E27FC236}">
              <a16:creationId xmlns:a16="http://schemas.microsoft.com/office/drawing/2014/main" xmlns="" id="{00000000-0008-0000-0200-00009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0" name="Text Box 3">
          <a:extLst>
            <a:ext uri="{FF2B5EF4-FFF2-40B4-BE49-F238E27FC236}">
              <a16:creationId xmlns:a16="http://schemas.microsoft.com/office/drawing/2014/main" xmlns="" id="{00000000-0008-0000-0200-00009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1" name="Text Box 1">
          <a:extLst>
            <a:ext uri="{FF2B5EF4-FFF2-40B4-BE49-F238E27FC236}">
              <a16:creationId xmlns:a16="http://schemas.microsoft.com/office/drawing/2014/main" xmlns="" id="{00000000-0008-0000-0200-00009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2" name="Text Box 1">
          <a:extLst>
            <a:ext uri="{FF2B5EF4-FFF2-40B4-BE49-F238E27FC236}">
              <a16:creationId xmlns:a16="http://schemas.microsoft.com/office/drawing/2014/main" xmlns="" id="{00000000-0008-0000-0200-00009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3" name="Text Box 3">
          <a:extLst>
            <a:ext uri="{FF2B5EF4-FFF2-40B4-BE49-F238E27FC236}">
              <a16:creationId xmlns:a16="http://schemas.microsoft.com/office/drawing/2014/main" xmlns="" id="{00000000-0008-0000-0200-00009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4" name="Text Box 1">
          <a:extLst>
            <a:ext uri="{FF2B5EF4-FFF2-40B4-BE49-F238E27FC236}">
              <a16:creationId xmlns:a16="http://schemas.microsoft.com/office/drawing/2014/main" xmlns="" id="{00000000-0008-0000-0200-00009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5" name="Text Box 3">
          <a:extLst>
            <a:ext uri="{FF2B5EF4-FFF2-40B4-BE49-F238E27FC236}">
              <a16:creationId xmlns:a16="http://schemas.microsoft.com/office/drawing/2014/main" xmlns="" id="{00000000-0008-0000-0200-00009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6" name="Text Box 1">
          <a:extLst>
            <a:ext uri="{FF2B5EF4-FFF2-40B4-BE49-F238E27FC236}">
              <a16:creationId xmlns:a16="http://schemas.microsoft.com/office/drawing/2014/main" xmlns="" id="{00000000-0008-0000-0200-0000A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7" name="Text Box 1">
          <a:extLst>
            <a:ext uri="{FF2B5EF4-FFF2-40B4-BE49-F238E27FC236}">
              <a16:creationId xmlns:a16="http://schemas.microsoft.com/office/drawing/2014/main" xmlns="" id="{00000000-0008-0000-0200-0000A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8" name="Text Box 3">
          <a:extLst>
            <a:ext uri="{FF2B5EF4-FFF2-40B4-BE49-F238E27FC236}">
              <a16:creationId xmlns:a16="http://schemas.microsoft.com/office/drawing/2014/main" xmlns="" id="{00000000-0008-0000-0200-0000A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19" name="Text Box 1">
          <a:extLst>
            <a:ext uri="{FF2B5EF4-FFF2-40B4-BE49-F238E27FC236}">
              <a16:creationId xmlns:a16="http://schemas.microsoft.com/office/drawing/2014/main" xmlns="" id="{00000000-0008-0000-0200-0000A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0" name="Text Box 3">
          <a:extLst>
            <a:ext uri="{FF2B5EF4-FFF2-40B4-BE49-F238E27FC236}">
              <a16:creationId xmlns:a16="http://schemas.microsoft.com/office/drawing/2014/main" xmlns="" id="{00000000-0008-0000-0200-0000A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1" name="Text Box 1">
          <a:extLst>
            <a:ext uri="{FF2B5EF4-FFF2-40B4-BE49-F238E27FC236}">
              <a16:creationId xmlns:a16="http://schemas.microsoft.com/office/drawing/2014/main" xmlns="" id="{00000000-0008-0000-0200-0000A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2" name="Text Box 1">
          <a:extLst>
            <a:ext uri="{FF2B5EF4-FFF2-40B4-BE49-F238E27FC236}">
              <a16:creationId xmlns:a16="http://schemas.microsoft.com/office/drawing/2014/main" xmlns="" id="{00000000-0008-0000-0200-0000A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3" name="Text Box 3">
          <a:extLst>
            <a:ext uri="{FF2B5EF4-FFF2-40B4-BE49-F238E27FC236}">
              <a16:creationId xmlns:a16="http://schemas.microsoft.com/office/drawing/2014/main" xmlns="" id="{00000000-0008-0000-0200-0000A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4" name="Text Box 1">
          <a:extLst>
            <a:ext uri="{FF2B5EF4-FFF2-40B4-BE49-F238E27FC236}">
              <a16:creationId xmlns:a16="http://schemas.microsoft.com/office/drawing/2014/main" xmlns="" id="{00000000-0008-0000-0200-0000A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5" name="Text Box 3">
          <a:extLst>
            <a:ext uri="{FF2B5EF4-FFF2-40B4-BE49-F238E27FC236}">
              <a16:creationId xmlns:a16="http://schemas.microsoft.com/office/drawing/2014/main" xmlns="" id="{00000000-0008-0000-0200-0000A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6" name="Text Box 1">
          <a:extLst>
            <a:ext uri="{FF2B5EF4-FFF2-40B4-BE49-F238E27FC236}">
              <a16:creationId xmlns:a16="http://schemas.microsoft.com/office/drawing/2014/main" xmlns="" id="{00000000-0008-0000-0200-0000A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7" name="Text Box 1">
          <a:extLst>
            <a:ext uri="{FF2B5EF4-FFF2-40B4-BE49-F238E27FC236}">
              <a16:creationId xmlns:a16="http://schemas.microsoft.com/office/drawing/2014/main" xmlns="" id="{00000000-0008-0000-0200-0000A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8" name="Text Box 3">
          <a:extLst>
            <a:ext uri="{FF2B5EF4-FFF2-40B4-BE49-F238E27FC236}">
              <a16:creationId xmlns:a16="http://schemas.microsoft.com/office/drawing/2014/main" xmlns="" id="{00000000-0008-0000-0200-0000A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29" name="Text Box 1">
          <a:extLst>
            <a:ext uri="{FF2B5EF4-FFF2-40B4-BE49-F238E27FC236}">
              <a16:creationId xmlns:a16="http://schemas.microsoft.com/office/drawing/2014/main" xmlns="" id="{00000000-0008-0000-0200-0000A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0" name="Text Box 3">
          <a:extLst>
            <a:ext uri="{FF2B5EF4-FFF2-40B4-BE49-F238E27FC236}">
              <a16:creationId xmlns:a16="http://schemas.microsoft.com/office/drawing/2014/main" xmlns="" id="{00000000-0008-0000-0200-0000A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1" name="Text Box 1">
          <a:extLst>
            <a:ext uri="{FF2B5EF4-FFF2-40B4-BE49-F238E27FC236}">
              <a16:creationId xmlns:a16="http://schemas.microsoft.com/office/drawing/2014/main" xmlns="" id="{00000000-0008-0000-0200-0000A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2" name="Text Box 1">
          <a:extLst>
            <a:ext uri="{FF2B5EF4-FFF2-40B4-BE49-F238E27FC236}">
              <a16:creationId xmlns:a16="http://schemas.microsoft.com/office/drawing/2014/main" xmlns="" id="{00000000-0008-0000-0200-0000B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3" name="Text Box 3">
          <a:extLst>
            <a:ext uri="{FF2B5EF4-FFF2-40B4-BE49-F238E27FC236}">
              <a16:creationId xmlns:a16="http://schemas.microsoft.com/office/drawing/2014/main" xmlns="" id="{00000000-0008-0000-0200-0000B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4" name="Text Box 1">
          <a:extLst>
            <a:ext uri="{FF2B5EF4-FFF2-40B4-BE49-F238E27FC236}">
              <a16:creationId xmlns:a16="http://schemas.microsoft.com/office/drawing/2014/main" xmlns="" id="{00000000-0008-0000-0200-0000B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5" name="Text Box 3">
          <a:extLst>
            <a:ext uri="{FF2B5EF4-FFF2-40B4-BE49-F238E27FC236}">
              <a16:creationId xmlns:a16="http://schemas.microsoft.com/office/drawing/2014/main" xmlns="" id="{00000000-0008-0000-0200-0000B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6" name="Text Box 1">
          <a:extLst>
            <a:ext uri="{FF2B5EF4-FFF2-40B4-BE49-F238E27FC236}">
              <a16:creationId xmlns:a16="http://schemas.microsoft.com/office/drawing/2014/main" xmlns="" id="{00000000-0008-0000-0200-0000B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7" name="Text Box 1">
          <a:extLst>
            <a:ext uri="{FF2B5EF4-FFF2-40B4-BE49-F238E27FC236}">
              <a16:creationId xmlns:a16="http://schemas.microsoft.com/office/drawing/2014/main" xmlns="" id="{00000000-0008-0000-0200-0000B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8" name="Text Box 3">
          <a:extLst>
            <a:ext uri="{FF2B5EF4-FFF2-40B4-BE49-F238E27FC236}">
              <a16:creationId xmlns:a16="http://schemas.microsoft.com/office/drawing/2014/main" xmlns="" id="{00000000-0008-0000-0200-0000B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39" name="Text Box 1">
          <a:extLst>
            <a:ext uri="{FF2B5EF4-FFF2-40B4-BE49-F238E27FC236}">
              <a16:creationId xmlns:a16="http://schemas.microsoft.com/office/drawing/2014/main" xmlns="" id="{00000000-0008-0000-0200-0000B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0" name="Text Box 3">
          <a:extLst>
            <a:ext uri="{FF2B5EF4-FFF2-40B4-BE49-F238E27FC236}">
              <a16:creationId xmlns:a16="http://schemas.microsoft.com/office/drawing/2014/main" xmlns="" id="{00000000-0008-0000-0200-0000B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1" name="Text Box 1">
          <a:extLst>
            <a:ext uri="{FF2B5EF4-FFF2-40B4-BE49-F238E27FC236}">
              <a16:creationId xmlns:a16="http://schemas.microsoft.com/office/drawing/2014/main" xmlns="" id="{00000000-0008-0000-0200-0000B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2" name="Text Box 1">
          <a:extLst>
            <a:ext uri="{FF2B5EF4-FFF2-40B4-BE49-F238E27FC236}">
              <a16:creationId xmlns:a16="http://schemas.microsoft.com/office/drawing/2014/main" xmlns="" id="{00000000-0008-0000-0200-0000B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3" name="Text Box 3">
          <a:extLst>
            <a:ext uri="{FF2B5EF4-FFF2-40B4-BE49-F238E27FC236}">
              <a16:creationId xmlns:a16="http://schemas.microsoft.com/office/drawing/2014/main" xmlns="" id="{00000000-0008-0000-0200-0000B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4" name="Text Box 1">
          <a:extLst>
            <a:ext uri="{FF2B5EF4-FFF2-40B4-BE49-F238E27FC236}">
              <a16:creationId xmlns:a16="http://schemas.microsoft.com/office/drawing/2014/main" xmlns="" id="{00000000-0008-0000-0200-0000B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5" name="Text Box 3">
          <a:extLst>
            <a:ext uri="{FF2B5EF4-FFF2-40B4-BE49-F238E27FC236}">
              <a16:creationId xmlns:a16="http://schemas.microsoft.com/office/drawing/2014/main" xmlns="" id="{00000000-0008-0000-0200-0000B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6" name="Text Box 1">
          <a:extLst>
            <a:ext uri="{FF2B5EF4-FFF2-40B4-BE49-F238E27FC236}">
              <a16:creationId xmlns:a16="http://schemas.microsoft.com/office/drawing/2014/main" xmlns="" id="{00000000-0008-0000-0200-0000B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7" name="Text Box 1">
          <a:extLst>
            <a:ext uri="{FF2B5EF4-FFF2-40B4-BE49-F238E27FC236}">
              <a16:creationId xmlns:a16="http://schemas.microsoft.com/office/drawing/2014/main" xmlns="" id="{00000000-0008-0000-0200-0000B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8" name="Text Box 3">
          <a:extLst>
            <a:ext uri="{FF2B5EF4-FFF2-40B4-BE49-F238E27FC236}">
              <a16:creationId xmlns:a16="http://schemas.microsoft.com/office/drawing/2014/main" xmlns="" id="{00000000-0008-0000-0200-0000C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49" name="Text Box 1">
          <a:extLst>
            <a:ext uri="{FF2B5EF4-FFF2-40B4-BE49-F238E27FC236}">
              <a16:creationId xmlns:a16="http://schemas.microsoft.com/office/drawing/2014/main" xmlns="" id="{00000000-0008-0000-0200-0000C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50" name="Text Box 3">
          <a:extLst>
            <a:ext uri="{FF2B5EF4-FFF2-40B4-BE49-F238E27FC236}">
              <a16:creationId xmlns:a16="http://schemas.microsoft.com/office/drawing/2014/main" xmlns="" id="{00000000-0008-0000-0200-0000C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1" name="Text Box 1">
          <a:extLst>
            <a:ext uri="{FF2B5EF4-FFF2-40B4-BE49-F238E27FC236}">
              <a16:creationId xmlns:a16="http://schemas.microsoft.com/office/drawing/2014/main" xmlns="" id="{00000000-0008-0000-0200-0000C3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2" name="Text Box 3">
          <a:extLst>
            <a:ext uri="{FF2B5EF4-FFF2-40B4-BE49-F238E27FC236}">
              <a16:creationId xmlns:a16="http://schemas.microsoft.com/office/drawing/2014/main" xmlns="" id="{00000000-0008-0000-0200-0000C4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3" name="Text Box 1">
          <a:extLst>
            <a:ext uri="{FF2B5EF4-FFF2-40B4-BE49-F238E27FC236}">
              <a16:creationId xmlns:a16="http://schemas.microsoft.com/office/drawing/2014/main" xmlns="" id="{00000000-0008-0000-0200-0000C5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4" name="Text Box 3">
          <a:extLst>
            <a:ext uri="{FF2B5EF4-FFF2-40B4-BE49-F238E27FC236}">
              <a16:creationId xmlns:a16="http://schemas.microsoft.com/office/drawing/2014/main" xmlns="" id="{00000000-0008-0000-0200-0000C6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5" name="Text Box 1">
          <a:extLst>
            <a:ext uri="{FF2B5EF4-FFF2-40B4-BE49-F238E27FC236}">
              <a16:creationId xmlns:a16="http://schemas.microsoft.com/office/drawing/2014/main" xmlns="" id="{00000000-0008-0000-0200-0000C7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6" name="Text Box 1">
          <a:extLst>
            <a:ext uri="{FF2B5EF4-FFF2-40B4-BE49-F238E27FC236}">
              <a16:creationId xmlns:a16="http://schemas.microsoft.com/office/drawing/2014/main" xmlns="" id="{00000000-0008-0000-0200-0000C8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7" name="Text Box 3">
          <a:extLst>
            <a:ext uri="{FF2B5EF4-FFF2-40B4-BE49-F238E27FC236}">
              <a16:creationId xmlns:a16="http://schemas.microsoft.com/office/drawing/2014/main" xmlns="" id="{00000000-0008-0000-0200-0000C9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8" name="Text Box 1">
          <a:extLst>
            <a:ext uri="{FF2B5EF4-FFF2-40B4-BE49-F238E27FC236}">
              <a16:creationId xmlns:a16="http://schemas.microsoft.com/office/drawing/2014/main" xmlns="" id="{00000000-0008-0000-0200-0000CA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59" name="Text Box 3">
          <a:extLst>
            <a:ext uri="{FF2B5EF4-FFF2-40B4-BE49-F238E27FC236}">
              <a16:creationId xmlns:a16="http://schemas.microsoft.com/office/drawing/2014/main" xmlns="" id="{00000000-0008-0000-0200-0000CB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0" name="Text Box 1">
          <a:extLst>
            <a:ext uri="{FF2B5EF4-FFF2-40B4-BE49-F238E27FC236}">
              <a16:creationId xmlns:a16="http://schemas.microsoft.com/office/drawing/2014/main" xmlns="" id="{00000000-0008-0000-0200-0000CC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1" name="Text Box 1">
          <a:extLst>
            <a:ext uri="{FF2B5EF4-FFF2-40B4-BE49-F238E27FC236}">
              <a16:creationId xmlns:a16="http://schemas.microsoft.com/office/drawing/2014/main" xmlns="" id="{00000000-0008-0000-0200-0000CD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2" name="Text Box 3">
          <a:extLst>
            <a:ext uri="{FF2B5EF4-FFF2-40B4-BE49-F238E27FC236}">
              <a16:creationId xmlns:a16="http://schemas.microsoft.com/office/drawing/2014/main" xmlns="" id="{00000000-0008-0000-0200-0000CE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3" name="Text Box 1">
          <a:extLst>
            <a:ext uri="{FF2B5EF4-FFF2-40B4-BE49-F238E27FC236}">
              <a16:creationId xmlns:a16="http://schemas.microsoft.com/office/drawing/2014/main" xmlns="" id="{00000000-0008-0000-0200-0000CF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4" name="Text Box 1">
          <a:extLst>
            <a:ext uri="{FF2B5EF4-FFF2-40B4-BE49-F238E27FC236}">
              <a16:creationId xmlns:a16="http://schemas.microsoft.com/office/drawing/2014/main" xmlns="" id="{00000000-0008-0000-0200-0000D0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5" name="Text Box 3">
          <a:extLst>
            <a:ext uri="{FF2B5EF4-FFF2-40B4-BE49-F238E27FC236}">
              <a16:creationId xmlns:a16="http://schemas.microsoft.com/office/drawing/2014/main" xmlns="" id="{00000000-0008-0000-0200-0000D1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6" name="Text Box 1">
          <a:extLst>
            <a:ext uri="{FF2B5EF4-FFF2-40B4-BE49-F238E27FC236}">
              <a16:creationId xmlns:a16="http://schemas.microsoft.com/office/drawing/2014/main" xmlns="" id="{00000000-0008-0000-0200-0000D2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7" name="Text Box 3">
          <a:extLst>
            <a:ext uri="{FF2B5EF4-FFF2-40B4-BE49-F238E27FC236}">
              <a16:creationId xmlns:a16="http://schemas.microsoft.com/office/drawing/2014/main" xmlns="" id="{00000000-0008-0000-0200-0000D3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8" name="Text Box 1">
          <a:extLst>
            <a:ext uri="{FF2B5EF4-FFF2-40B4-BE49-F238E27FC236}">
              <a16:creationId xmlns:a16="http://schemas.microsoft.com/office/drawing/2014/main" xmlns="" id="{00000000-0008-0000-0200-0000D4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69" name="Text Box 1">
          <a:extLst>
            <a:ext uri="{FF2B5EF4-FFF2-40B4-BE49-F238E27FC236}">
              <a16:creationId xmlns:a16="http://schemas.microsoft.com/office/drawing/2014/main" xmlns="" id="{00000000-0008-0000-0200-0000D5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0" name="Text Box 3">
          <a:extLst>
            <a:ext uri="{FF2B5EF4-FFF2-40B4-BE49-F238E27FC236}">
              <a16:creationId xmlns:a16="http://schemas.microsoft.com/office/drawing/2014/main" xmlns="" id="{00000000-0008-0000-0200-0000D6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1" name="Text Box 1">
          <a:extLst>
            <a:ext uri="{FF2B5EF4-FFF2-40B4-BE49-F238E27FC236}">
              <a16:creationId xmlns:a16="http://schemas.microsoft.com/office/drawing/2014/main" xmlns="" id="{00000000-0008-0000-0200-0000D7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2" name="Text Box 3">
          <a:extLst>
            <a:ext uri="{FF2B5EF4-FFF2-40B4-BE49-F238E27FC236}">
              <a16:creationId xmlns:a16="http://schemas.microsoft.com/office/drawing/2014/main" xmlns="" id="{00000000-0008-0000-0200-0000D8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3" name="Text Box 1">
          <a:extLst>
            <a:ext uri="{FF2B5EF4-FFF2-40B4-BE49-F238E27FC236}">
              <a16:creationId xmlns:a16="http://schemas.microsoft.com/office/drawing/2014/main" xmlns="" id="{00000000-0008-0000-0200-0000D9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4" name="Text Box 1">
          <a:extLst>
            <a:ext uri="{FF2B5EF4-FFF2-40B4-BE49-F238E27FC236}">
              <a16:creationId xmlns:a16="http://schemas.microsoft.com/office/drawing/2014/main" xmlns="" id="{00000000-0008-0000-0200-0000DA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475" name="Text Box 3">
          <a:extLst>
            <a:ext uri="{FF2B5EF4-FFF2-40B4-BE49-F238E27FC236}">
              <a16:creationId xmlns:a16="http://schemas.microsoft.com/office/drawing/2014/main" xmlns="" id="{00000000-0008-0000-0200-0000DB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6" name="Text Box 3">
          <a:extLst>
            <a:ext uri="{FF2B5EF4-FFF2-40B4-BE49-F238E27FC236}">
              <a16:creationId xmlns:a16="http://schemas.microsoft.com/office/drawing/2014/main" xmlns="" id="{00000000-0008-0000-0200-0000D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7" name="Text Box 1">
          <a:extLst>
            <a:ext uri="{FF2B5EF4-FFF2-40B4-BE49-F238E27FC236}">
              <a16:creationId xmlns:a16="http://schemas.microsoft.com/office/drawing/2014/main" xmlns="" id="{00000000-0008-0000-0200-0000D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8" name="Text Box 3">
          <a:extLst>
            <a:ext uri="{FF2B5EF4-FFF2-40B4-BE49-F238E27FC236}">
              <a16:creationId xmlns:a16="http://schemas.microsoft.com/office/drawing/2014/main" xmlns="" id="{00000000-0008-0000-0200-0000D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79" name="Text Box 1">
          <a:extLst>
            <a:ext uri="{FF2B5EF4-FFF2-40B4-BE49-F238E27FC236}">
              <a16:creationId xmlns:a16="http://schemas.microsoft.com/office/drawing/2014/main" xmlns="" id="{00000000-0008-0000-0200-0000D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0" name="Text Box 1">
          <a:extLst>
            <a:ext uri="{FF2B5EF4-FFF2-40B4-BE49-F238E27FC236}">
              <a16:creationId xmlns:a16="http://schemas.microsoft.com/office/drawing/2014/main" xmlns="" id="{00000000-0008-0000-0200-0000E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1" name="Text Box 3">
          <a:extLst>
            <a:ext uri="{FF2B5EF4-FFF2-40B4-BE49-F238E27FC236}">
              <a16:creationId xmlns:a16="http://schemas.microsoft.com/office/drawing/2014/main" xmlns="" id="{00000000-0008-0000-0200-0000E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2" name="Text Box 1">
          <a:extLst>
            <a:ext uri="{FF2B5EF4-FFF2-40B4-BE49-F238E27FC236}">
              <a16:creationId xmlns:a16="http://schemas.microsoft.com/office/drawing/2014/main" xmlns="" id="{00000000-0008-0000-0200-0000E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3" name="Text Box 3">
          <a:extLst>
            <a:ext uri="{FF2B5EF4-FFF2-40B4-BE49-F238E27FC236}">
              <a16:creationId xmlns:a16="http://schemas.microsoft.com/office/drawing/2014/main" xmlns="" id="{00000000-0008-0000-0200-0000E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4" name="Text Box 1">
          <a:extLst>
            <a:ext uri="{FF2B5EF4-FFF2-40B4-BE49-F238E27FC236}">
              <a16:creationId xmlns:a16="http://schemas.microsoft.com/office/drawing/2014/main" xmlns="" id="{00000000-0008-0000-0200-0000E4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5" name="Text Box 1">
          <a:extLst>
            <a:ext uri="{FF2B5EF4-FFF2-40B4-BE49-F238E27FC236}">
              <a16:creationId xmlns:a16="http://schemas.microsoft.com/office/drawing/2014/main" xmlns="" id="{00000000-0008-0000-0200-0000E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6" name="Text Box 3">
          <a:extLst>
            <a:ext uri="{FF2B5EF4-FFF2-40B4-BE49-F238E27FC236}">
              <a16:creationId xmlns:a16="http://schemas.microsoft.com/office/drawing/2014/main" xmlns="" id="{00000000-0008-0000-0200-0000E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7" name="Text Box 1">
          <a:extLst>
            <a:ext uri="{FF2B5EF4-FFF2-40B4-BE49-F238E27FC236}">
              <a16:creationId xmlns:a16="http://schemas.microsoft.com/office/drawing/2014/main" xmlns="" id="{00000000-0008-0000-0200-0000E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8" name="Text Box 1">
          <a:extLst>
            <a:ext uri="{FF2B5EF4-FFF2-40B4-BE49-F238E27FC236}">
              <a16:creationId xmlns:a16="http://schemas.microsoft.com/office/drawing/2014/main" xmlns="" id="{00000000-0008-0000-0200-0000E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89" name="Text Box 3">
          <a:extLst>
            <a:ext uri="{FF2B5EF4-FFF2-40B4-BE49-F238E27FC236}">
              <a16:creationId xmlns:a16="http://schemas.microsoft.com/office/drawing/2014/main" xmlns="" id="{00000000-0008-0000-0200-0000E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0" name="Text Box 1">
          <a:extLst>
            <a:ext uri="{FF2B5EF4-FFF2-40B4-BE49-F238E27FC236}">
              <a16:creationId xmlns:a16="http://schemas.microsoft.com/office/drawing/2014/main" xmlns="" id="{00000000-0008-0000-0200-0000E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1" name="Text Box 3">
          <a:extLst>
            <a:ext uri="{FF2B5EF4-FFF2-40B4-BE49-F238E27FC236}">
              <a16:creationId xmlns:a16="http://schemas.microsoft.com/office/drawing/2014/main" xmlns="" id="{00000000-0008-0000-0200-0000E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2" name="Text Box 1">
          <a:extLst>
            <a:ext uri="{FF2B5EF4-FFF2-40B4-BE49-F238E27FC236}">
              <a16:creationId xmlns:a16="http://schemas.microsoft.com/office/drawing/2014/main" xmlns="" id="{00000000-0008-0000-0200-0000E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3" name="Text Box 3">
          <a:extLst>
            <a:ext uri="{FF2B5EF4-FFF2-40B4-BE49-F238E27FC236}">
              <a16:creationId xmlns:a16="http://schemas.microsoft.com/office/drawing/2014/main" xmlns="" id="{00000000-0008-0000-0200-0000E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4" name="Text Box 1">
          <a:extLst>
            <a:ext uri="{FF2B5EF4-FFF2-40B4-BE49-F238E27FC236}">
              <a16:creationId xmlns:a16="http://schemas.microsoft.com/office/drawing/2014/main" xmlns="" id="{00000000-0008-0000-0200-0000E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5" name="Text Box 3">
          <a:extLst>
            <a:ext uri="{FF2B5EF4-FFF2-40B4-BE49-F238E27FC236}">
              <a16:creationId xmlns:a16="http://schemas.microsoft.com/office/drawing/2014/main" xmlns="" id="{00000000-0008-0000-0200-0000E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6" name="Text Box 1">
          <a:extLst>
            <a:ext uri="{FF2B5EF4-FFF2-40B4-BE49-F238E27FC236}">
              <a16:creationId xmlns:a16="http://schemas.microsoft.com/office/drawing/2014/main" xmlns="" id="{00000000-0008-0000-0200-0000F0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7" name="Text Box 1">
          <a:extLst>
            <a:ext uri="{FF2B5EF4-FFF2-40B4-BE49-F238E27FC236}">
              <a16:creationId xmlns:a16="http://schemas.microsoft.com/office/drawing/2014/main" xmlns="" id="{00000000-0008-0000-0200-0000F1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8" name="Text Box 3">
          <a:extLst>
            <a:ext uri="{FF2B5EF4-FFF2-40B4-BE49-F238E27FC236}">
              <a16:creationId xmlns:a16="http://schemas.microsoft.com/office/drawing/2014/main" xmlns="" id="{00000000-0008-0000-0200-0000F2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499" name="Text Box 1">
          <a:extLst>
            <a:ext uri="{FF2B5EF4-FFF2-40B4-BE49-F238E27FC236}">
              <a16:creationId xmlns:a16="http://schemas.microsoft.com/office/drawing/2014/main" xmlns="" id="{00000000-0008-0000-0200-0000F3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500" name="Text Box 1">
          <a:extLst>
            <a:ext uri="{FF2B5EF4-FFF2-40B4-BE49-F238E27FC236}">
              <a16:creationId xmlns:a16="http://schemas.microsoft.com/office/drawing/2014/main" xmlns="" id="{00000000-0008-0000-0200-0000F401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1" name="Text Box 1">
          <a:extLst>
            <a:ext uri="{FF2B5EF4-FFF2-40B4-BE49-F238E27FC236}">
              <a16:creationId xmlns:a16="http://schemas.microsoft.com/office/drawing/2014/main" xmlns="" id="{00000000-0008-0000-0200-0000F5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2" name="Text Box 3">
          <a:extLst>
            <a:ext uri="{FF2B5EF4-FFF2-40B4-BE49-F238E27FC236}">
              <a16:creationId xmlns:a16="http://schemas.microsoft.com/office/drawing/2014/main" xmlns="" id="{00000000-0008-0000-0200-0000F6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3" name="Text Box 1">
          <a:extLst>
            <a:ext uri="{FF2B5EF4-FFF2-40B4-BE49-F238E27FC236}">
              <a16:creationId xmlns:a16="http://schemas.microsoft.com/office/drawing/2014/main" xmlns="" id="{00000000-0008-0000-0200-0000F7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4" name="Text Box 3">
          <a:extLst>
            <a:ext uri="{FF2B5EF4-FFF2-40B4-BE49-F238E27FC236}">
              <a16:creationId xmlns:a16="http://schemas.microsoft.com/office/drawing/2014/main" xmlns="" id="{00000000-0008-0000-0200-0000F8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5" name="Text Box 1">
          <a:extLst>
            <a:ext uri="{FF2B5EF4-FFF2-40B4-BE49-F238E27FC236}">
              <a16:creationId xmlns:a16="http://schemas.microsoft.com/office/drawing/2014/main" xmlns="" id="{00000000-0008-0000-0200-0000F9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6" name="Text Box 1">
          <a:extLst>
            <a:ext uri="{FF2B5EF4-FFF2-40B4-BE49-F238E27FC236}">
              <a16:creationId xmlns:a16="http://schemas.microsoft.com/office/drawing/2014/main" xmlns="" id="{00000000-0008-0000-0200-0000FA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7" name="Text Box 3">
          <a:extLst>
            <a:ext uri="{FF2B5EF4-FFF2-40B4-BE49-F238E27FC236}">
              <a16:creationId xmlns:a16="http://schemas.microsoft.com/office/drawing/2014/main" xmlns="" id="{00000000-0008-0000-0200-0000FB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8" name="Text Box 1">
          <a:extLst>
            <a:ext uri="{FF2B5EF4-FFF2-40B4-BE49-F238E27FC236}">
              <a16:creationId xmlns:a16="http://schemas.microsoft.com/office/drawing/2014/main" xmlns="" id="{00000000-0008-0000-0200-0000FC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09" name="Text Box 3">
          <a:extLst>
            <a:ext uri="{FF2B5EF4-FFF2-40B4-BE49-F238E27FC236}">
              <a16:creationId xmlns:a16="http://schemas.microsoft.com/office/drawing/2014/main" xmlns="" id="{00000000-0008-0000-0200-0000FD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0" name="Text Box 1">
          <a:extLst>
            <a:ext uri="{FF2B5EF4-FFF2-40B4-BE49-F238E27FC236}">
              <a16:creationId xmlns:a16="http://schemas.microsoft.com/office/drawing/2014/main" xmlns="" id="{00000000-0008-0000-0200-0000FE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1" name="Text Box 1">
          <a:extLst>
            <a:ext uri="{FF2B5EF4-FFF2-40B4-BE49-F238E27FC236}">
              <a16:creationId xmlns:a16="http://schemas.microsoft.com/office/drawing/2014/main" xmlns="" id="{00000000-0008-0000-0200-0000FF01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2" name="Text Box 3">
          <a:extLst>
            <a:ext uri="{FF2B5EF4-FFF2-40B4-BE49-F238E27FC236}">
              <a16:creationId xmlns:a16="http://schemas.microsoft.com/office/drawing/2014/main" xmlns="" id="{00000000-0008-0000-0200-00000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3" name="Text Box 1">
          <a:extLst>
            <a:ext uri="{FF2B5EF4-FFF2-40B4-BE49-F238E27FC236}">
              <a16:creationId xmlns:a16="http://schemas.microsoft.com/office/drawing/2014/main" xmlns="" id="{00000000-0008-0000-0200-00000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4" name="Text Box 3">
          <a:extLst>
            <a:ext uri="{FF2B5EF4-FFF2-40B4-BE49-F238E27FC236}">
              <a16:creationId xmlns:a16="http://schemas.microsoft.com/office/drawing/2014/main" xmlns="" id="{00000000-0008-0000-0200-00000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5" name="Text Box 1">
          <a:extLst>
            <a:ext uri="{FF2B5EF4-FFF2-40B4-BE49-F238E27FC236}">
              <a16:creationId xmlns:a16="http://schemas.microsoft.com/office/drawing/2014/main" xmlns="" id="{00000000-0008-0000-0200-00000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6" name="Text Box 1">
          <a:extLst>
            <a:ext uri="{FF2B5EF4-FFF2-40B4-BE49-F238E27FC236}">
              <a16:creationId xmlns:a16="http://schemas.microsoft.com/office/drawing/2014/main" xmlns="" id="{00000000-0008-0000-0200-00000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7" name="Text Box 3">
          <a:extLst>
            <a:ext uri="{FF2B5EF4-FFF2-40B4-BE49-F238E27FC236}">
              <a16:creationId xmlns:a16="http://schemas.microsoft.com/office/drawing/2014/main" xmlns="" id="{00000000-0008-0000-0200-00000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8" name="Text Box 1">
          <a:extLst>
            <a:ext uri="{FF2B5EF4-FFF2-40B4-BE49-F238E27FC236}">
              <a16:creationId xmlns:a16="http://schemas.microsoft.com/office/drawing/2014/main" xmlns="" id="{00000000-0008-0000-0200-00000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19" name="Text Box 3">
          <a:extLst>
            <a:ext uri="{FF2B5EF4-FFF2-40B4-BE49-F238E27FC236}">
              <a16:creationId xmlns:a16="http://schemas.microsoft.com/office/drawing/2014/main" xmlns="" id="{00000000-0008-0000-0200-00000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0" name="Text Box 1">
          <a:extLst>
            <a:ext uri="{FF2B5EF4-FFF2-40B4-BE49-F238E27FC236}">
              <a16:creationId xmlns:a16="http://schemas.microsoft.com/office/drawing/2014/main" xmlns="" id="{00000000-0008-0000-0200-00000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1" name="Text Box 1">
          <a:extLst>
            <a:ext uri="{FF2B5EF4-FFF2-40B4-BE49-F238E27FC236}">
              <a16:creationId xmlns:a16="http://schemas.microsoft.com/office/drawing/2014/main" xmlns="" id="{00000000-0008-0000-0200-00000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2" name="Text Box 3">
          <a:extLst>
            <a:ext uri="{FF2B5EF4-FFF2-40B4-BE49-F238E27FC236}">
              <a16:creationId xmlns:a16="http://schemas.microsoft.com/office/drawing/2014/main" xmlns="" id="{00000000-0008-0000-0200-00000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3" name="Text Box 1">
          <a:extLst>
            <a:ext uri="{FF2B5EF4-FFF2-40B4-BE49-F238E27FC236}">
              <a16:creationId xmlns:a16="http://schemas.microsoft.com/office/drawing/2014/main" xmlns="" id="{00000000-0008-0000-0200-00000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4" name="Text Box 3">
          <a:extLst>
            <a:ext uri="{FF2B5EF4-FFF2-40B4-BE49-F238E27FC236}">
              <a16:creationId xmlns:a16="http://schemas.microsoft.com/office/drawing/2014/main" xmlns="" id="{00000000-0008-0000-0200-00000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5" name="Text Box 1">
          <a:extLst>
            <a:ext uri="{FF2B5EF4-FFF2-40B4-BE49-F238E27FC236}">
              <a16:creationId xmlns:a16="http://schemas.microsoft.com/office/drawing/2014/main" xmlns="" id="{00000000-0008-0000-0200-00000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6" name="Text Box 1">
          <a:extLst>
            <a:ext uri="{FF2B5EF4-FFF2-40B4-BE49-F238E27FC236}">
              <a16:creationId xmlns:a16="http://schemas.microsoft.com/office/drawing/2014/main" xmlns="" id="{00000000-0008-0000-0200-00000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7" name="Text Box 3">
          <a:extLst>
            <a:ext uri="{FF2B5EF4-FFF2-40B4-BE49-F238E27FC236}">
              <a16:creationId xmlns:a16="http://schemas.microsoft.com/office/drawing/2014/main" xmlns="" id="{00000000-0008-0000-0200-00000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8" name="Text Box 1">
          <a:extLst>
            <a:ext uri="{FF2B5EF4-FFF2-40B4-BE49-F238E27FC236}">
              <a16:creationId xmlns:a16="http://schemas.microsoft.com/office/drawing/2014/main" xmlns="" id="{00000000-0008-0000-0200-00001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29" name="Text Box 3">
          <a:extLst>
            <a:ext uri="{FF2B5EF4-FFF2-40B4-BE49-F238E27FC236}">
              <a16:creationId xmlns:a16="http://schemas.microsoft.com/office/drawing/2014/main" xmlns="" id="{00000000-0008-0000-0200-00001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0" name="Text Box 1">
          <a:extLst>
            <a:ext uri="{FF2B5EF4-FFF2-40B4-BE49-F238E27FC236}">
              <a16:creationId xmlns:a16="http://schemas.microsoft.com/office/drawing/2014/main" xmlns="" id="{00000000-0008-0000-0200-00001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1" name="Text Box 1">
          <a:extLst>
            <a:ext uri="{FF2B5EF4-FFF2-40B4-BE49-F238E27FC236}">
              <a16:creationId xmlns:a16="http://schemas.microsoft.com/office/drawing/2014/main" xmlns="" id="{00000000-0008-0000-0200-00001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2" name="Text Box 3">
          <a:extLst>
            <a:ext uri="{FF2B5EF4-FFF2-40B4-BE49-F238E27FC236}">
              <a16:creationId xmlns:a16="http://schemas.microsoft.com/office/drawing/2014/main" xmlns="" id="{00000000-0008-0000-0200-00001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3" name="Text Box 1">
          <a:extLst>
            <a:ext uri="{FF2B5EF4-FFF2-40B4-BE49-F238E27FC236}">
              <a16:creationId xmlns:a16="http://schemas.microsoft.com/office/drawing/2014/main" xmlns="" id="{00000000-0008-0000-0200-00001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4" name="Text Box 3">
          <a:extLst>
            <a:ext uri="{FF2B5EF4-FFF2-40B4-BE49-F238E27FC236}">
              <a16:creationId xmlns:a16="http://schemas.microsoft.com/office/drawing/2014/main" xmlns="" id="{00000000-0008-0000-0200-00001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5" name="Text Box 1">
          <a:extLst>
            <a:ext uri="{FF2B5EF4-FFF2-40B4-BE49-F238E27FC236}">
              <a16:creationId xmlns:a16="http://schemas.microsoft.com/office/drawing/2014/main" xmlns="" id="{00000000-0008-0000-0200-00001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6" name="Text Box 1">
          <a:extLst>
            <a:ext uri="{FF2B5EF4-FFF2-40B4-BE49-F238E27FC236}">
              <a16:creationId xmlns:a16="http://schemas.microsoft.com/office/drawing/2014/main" xmlns="" id="{00000000-0008-0000-0200-00001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7" name="Text Box 3">
          <a:extLst>
            <a:ext uri="{FF2B5EF4-FFF2-40B4-BE49-F238E27FC236}">
              <a16:creationId xmlns:a16="http://schemas.microsoft.com/office/drawing/2014/main" xmlns="" id="{00000000-0008-0000-0200-00001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8" name="Text Box 1">
          <a:extLst>
            <a:ext uri="{FF2B5EF4-FFF2-40B4-BE49-F238E27FC236}">
              <a16:creationId xmlns:a16="http://schemas.microsoft.com/office/drawing/2014/main" xmlns="" id="{00000000-0008-0000-0200-00001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39" name="Text Box 3">
          <a:extLst>
            <a:ext uri="{FF2B5EF4-FFF2-40B4-BE49-F238E27FC236}">
              <a16:creationId xmlns:a16="http://schemas.microsoft.com/office/drawing/2014/main" xmlns="" id="{00000000-0008-0000-0200-00001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0" name="Text Box 1">
          <a:extLst>
            <a:ext uri="{FF2B5EF4-FFF2-40B4-BE49-F238E27FC236}">
              <a16:creationId xmlns:a16="http://schemas.microsoft.com/office/drawing/2014/main" xmlns="" id="{00000000-0008-0000-0200-00001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1" name="Text Box 1">
          <a:extLst>
            <a:ext uri="{FF2B5EF4-FFF2-40B4-BE49-F238E27FC236}">
              <a16:creationId xmlns:a16="http://schemas.microsoft.com/office/drawing/2014/main" xmlns="" id="{00000000-0008-0000-0200-00001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2" name="Text Box 3">
          <a:extLst>
            <a:ext uri="{FF2B5EF4-FFF2-40B4-BE49-F238E27FC236}">
              <a16:creationId xmlns:a16="http://schemas.microsoft.com/office/drawing/2014/main" xmlns="" id="{00000000-0008-0000-0200-00001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3" name="Text Box 1">
          <a:extLst>
            <a:ext uri="{FF2B5EF4-FFF2-40B4-BE49-F238E27FC236}">
              <a16:creationId xmlns:a16="http://schemas.microsoft.com/office/drawing/2014/main" xmlns="" id="{00000000-0008-0000-0200-00001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4" name="Text Box 3">
          <a:extLst>
            <a:ext uri="{FF2B5EF4-FFF2-40B4-BE49-F238E27FC236}">
              <a16:creationId xmlns:a16="http://schemas.microsoft.com/office/drawing/2014/main" xmlns="" id="{00000000-0008-0000-0200-00002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5" name="Text Box 1">
          <a:extLst>
            <a:ext uri="{FF2B5EF4-FFF2-40B4-BE49-F238E27FC236}">
              <a16:creationId xmlns:a16="http://schemas.microsoft.com/office/drawing/2014/main" xmlns="" id="{00000000-0008-0000-0200-00002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6" name="Text Box 1">
          <a:extLst>
            <a:ext uri="{FF2B5EF4-FFF2-40B4-BE49-F238E27FC236}">
              <a16:creationId xmlns:a16="http://schemas.microsoft.com/office/drawing/2014/main" xmlns="" id="{00000000-0008-0000-0200-00002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7" name="Text Box 3">
          <a:extLst>
            <a:ext uri="{FF2B5EF4-FFF2-40B4-BE49-F238E27FC236}">
              <a16:creationId xmlns:a16="http://schemas.microsoft.com/office/drawing/2014/main" xmlns="" id="{00000000-0008-0000-0200-00002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8" name="Text Box 1">
          <a:extLst>
            <a:ext uri="{FF2B5EF4-FFF2-40B4-BE49-F238E27FC236}">
              <a16:creationId xmlns:a16="http://schemas.microsoft.com/office/drawing/2014/main" xmlns="" id="{00000000-0008-0000-0200-00002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49" name="Text Box 3">
          <a:extLst>
            <a:ext uri="{FF2B5EF4-FFF2-40B4-BE49-F238E27FC236}">
              <a16:creationId xmlns:a16="http://schemas.microsoft.com/office/drawing/2014/main" xmlns="" id="{00000000-0008-0000-0200-00002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0" name="Text Box 1">
          <a:extLst>
            <a:ext uri="{FF2B5EF4-FFF2-40B4-BE49-F238E27FC236}">
              <a16:creationId xmlns:a16="http://schemas.microsoft.com/office/drawing/2014/main" xmlns="" id="{00000000-0008-0000-0200-00002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1" name="Text Box 1">
          <a:extLst>
            <a:ext uri="{FF2B5EF4-FFF2-40B4-BE49-F238E27FC236}">
              <a16:creationId xmlns:a16="http://schemas.microsoft.com/office/drawing/2014/main" xmlns="" id="{00000000-0008-0000-0200-00002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2" name="Text Box 3">
          <a:extLst>
            <a:ext uri="{FF2B5EF4-FFF2-40B4-BE49-F238E27FC236}">
              <a16:creationId xmlns:a16="http://schemas.microsoft.com/office/drawing/2014/main" xmlns="" id="{00000000-0008-0000-0200-00002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3" name="Text Box 1">
          <a:extLst>
            <a:ext uri="{FF2B5EF4-FFF2-40B4-BE49-F238E27FC236}">
              <a16:creationId xmlns:a16="http://schemas.microsoft.com/office/drawing/2014/main" xmlns="" id="{00000000-0008-0000-0200-00002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4" name="Text Box 3">
          <a:extLst>
            <a:ext uri="{FF2B5EF4-FFF2-40B4-BE49-F238E27FC236}">
              <a16:creationId xmlns:a16="http://schemas.microsoft.com/office/drawing/2014/main" xmlns="" id="{00000000-0008-0000-0200-00002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5" name="Text Box 1">
          <a:extLst>
            <a:ext uri="{FF2B5EF4-FFF2-40B4-BE49-F238E27FC236}">
              <a16:creationId xmlns:a16="http://schemas.microsoft.com/office/drawing/2014/main" xmlns="" id="{00000000-0008-0000-0200-00002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6" name="Text Box 1">
          <a:extLst>
            <a:ext uri="{FF2B5EF4-FFF2-40B4-BE49-F238E27FC236}">
              <a16:creationId xmlns:a16="http://schemas.microsoft.com/office/drawing/2014/main" xmlns="" id="{00000000-0008-0000-0200-00002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7" name="Text Box 3">
          <a:extLst>
            <a:ext uri="{FF2B5EF4-FFF2-40B4-BE49-F238E27FC236}">
              <a16:creationId xmlns:a16="http://schemas.microsoft.com/office/drawing/2014/main" xmlns="" id="{00000000-0008-0000-0200-00002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8" name="Text Box 1">
          <a:extLst>
            <a:ext uri="{FF2B5EF4-FFF2-40B4-BE49-F238E27FC236}">
              <a16:creationId xmlns:a16="http://schemas.microsoft.com/office/drawing/2014/main" xmlns="" id="{00000000-0008-0000-0200-00002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59" name="Text Box 3">
          <a:extLst>
            <a:ext uri="{FF2B5EF4-FFF2-40B4-BE49-F238E27FC236}">
              <a16:creationId xmlns:a16="http://schemas.microsoft.com/office/drawing/2014/main" xmlns="" id="{00000000-0008-0000-0200-00002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0" name="Text Box 1">
          <a:extLst>
            <a:ext uri="{FF2B5EF4-FFF2-40B4-BE49-F238E27FC236}">
              <a16:creationId xmlns:a16="http://schemas.microsoft.com/office/drawing/2014/main" xmlns="" id="{00000000-0008-0000-0200-00003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1" name="Text Box 1">
          <a:extLst>
            <a:ext uri="{FF2B5EF4-FFF2-40B4-BE49-F238E27FC236}">
              <a16:creationId xmlns:a16="http://schemas.microsoft.com/office/drawing/2014/main" xmlns="" id="{00000000-0008-0000-0200-00003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2" name="Text Box 3">
          <a:extLst>
            <a:ext uri="{FF2B5EF4-FFF2-40B4-BE49-F238E27FC236}">
              <a16:creationId xmlns:a16="http://schemas.microsoft.com/office/drawing/2014/main" xmlns="" id="{00000000-0008-0000-0200-00003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3" name="Text Box 1">
          <a:extLst>
            <a:ext uri="{FF2B5EF4-FFF2-40B4-BE49-F238E27FC236}">
              <a16:creationId xmlns:a16="http://schemas.microsoft.com/office/drawing/2014/main" xmlns="" id="{00000000-0008-0000-0200-00003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4" name="Text Box 3">
          <a:extLst>
            <a:ext uri="{FF2B5EF4-FFF2-40B4-BE49-F238E27FC236}">
              <a16:creationId xmlns:a16="http://schemas.microsoft.com/office/drawing/2014/main" xmlns="" id="{00000000-0008-0000-0200-00003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5" name="Text Box 1">
          <a:extLst>
            <a:ext uri="{FF2B5EF4-FFF2-40B4-BE49-F238E27FC236}">
              <a16:creationId xmlns:a16="http://schemas.microsoft.com/office/drawing/2014/main" xmlns="" id="{00000000-0008-0000-0200-00003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6" name="Text Box 1">
          <a:extLst>
            <a:ext uri="{FF2B5EF4-FFF2-40B4-BE49-F238E27FC236}">
              <a16:creationId xmlns:a16="http://schemas.microsoft.com/office/drawing/2014/main" xmlns="" id="{00000000-0008-0000-0200-00003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7" name="Text Box 3">
          <a:extLst>
            <a:ext uri="{FF2B5EF4-FFF2-40B4-BE49-F238E27FC236}">
              <a16:creationId xmlns:a16="http://schemas.microsoft.com/office/drawing/2014/main" xmlns="" id="{00000000-0008-0000-0200-00003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8" name="Text Box 1">
          <a:extLst>
            <a:ext uri="{FF2B5EF4-FFF2-40B4-BE49-F238E27FC236}">
              <a16:creationId xmlns:a16="http://schemas.microsoft.com/office/drawing/2014/main" xmlns="" id="{00000000-0008-0000-0200-00003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69" name="Text Box 3">
          <a:extLst>
            <a:ext uri="{FF2B5EF4-FFF2-40B4-BE49-F238E27FC236}">
              <a16:creationId xmlns:a16="http://schemas.microsoft.com/office/drawing/2014/main" xmlns="" id="{00000000-0008-0000-0200-00003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0" name="Text Box 1">
          <a:extLst>
            <a:ext uri="{FF2B5EF4-FFF2-40B4-BE49-F238E27FC236}">
              <a16:creationId xmlns:a16="http://schemas.microsoft.com/office/drawing/2014/main" xmlns="" id="{00000000-0008-0000-0200-00003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1" name="Text Box 1">
          <a:extLst>
            <a:ext uri="{FF2B5EF4-FFF2-40B4-BE49-F238E27FC236}">
              <a16:creationId xmlns:a16="http://schemas.microsoft.com/office/drawing/2014/main" xmlns="" id="{00000000-0008-0000-0200-00003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2" name="Text Box 3">
          <a:extLst>
            <a:ext uri="{FF2B5EF4-FFF2-40B4-BE49-F238E27FC236}">
              <a16:creationId xmlns:a16="http://schemas.microsoft.com/office/drawing/2014/main" xmlns="" id="{00000000-0008-0000-0200-00003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3" name="Text Box 1">
          <a:extLst>
            <a:ext uri="{FF2B5EF4-FFF2-40B4-BE49-F238E27FC236}">
              <a16:creationId xmlns:a16="http://schemas.microsoft.com/office/drawing/2014/main" xmlns="" id="{00000000-0008-0000-0200-00003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4" name="Text Box 3">
          <a:extLst>
            <a:ext uri="{FF2B5EF4-FFF2-40B4-BE49-F238E27FC236}">
              <a16:creationId xmlns:a16="http://schemas.microsoft.com/office/drawing/2014/main" xmlns="" id="{00000000-0008-0000-0200-00003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5" name="Text Box 1">
          <a:extLst>
            <a:ext uri="{FF2B5EF4-FFF2-40B4-BE49-F238E27FC236}">
              <a16:creationId xmlns:a16="http://schemas.microsoft.com/office/drawing/2014/main" xmlns="" id="{00000000-0008-0000-0200-00003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6" name="Text Box 1">
          <a:extLst>
            <a:ext uri="{FF2B5EF4-FFF2-40B4-BE49-F238E27FC236}">
              <a16:creationId xmlns:a16="http://schemas.microsoft.com/office/drawing/2014/main" xmlns="" id="{00000000-0008-0000-0200-00004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7" name="Text Box 3">
          <a:extLst>
            <a:ext uri="{FF2B5EF4-FFF2-40B4-BE49-F238E27FC236}">
              <a16:creationId xmlns:a16="http://schemas.microsoft.com/office/drawing/2014/main" xmlns="" id="{00000000-0008-0000-0200-00004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8" name="Text Box 1">
          <a:extLst>
            <a:ext uri="{FF2B5EF4-FFF2-40B4-BE49-F238E27FC236}">
              <a16:creationId xmlns:a16="http://schemas.microsoft.com/office/drawing/2014/main" xmlns="" id="{00000000-0008-0000-0200-00004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79" name="Text Box 3">
          <a:extLst>
            <a:ext uri="{FF2B5EF4-FFF2-40B4-BE49-F238E27FC236}">
              <a16:creationId xmlns:a16="http://schemas.microsoft.com/office/drawing/2014/main" xmlns="" id="{00000000-0008-0000-0200-00004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0" name="Text Box 1">
          <a:extLst>
            <a:ext uri="{FF2B5EF4-FFF2-40B4-BE49-F238E27FC236}">
              <a16:creationId xmlns:a16="http://schemas.microsoft.com/office/drawing/2014/main" xmlns="" id="{00000000-0008-0000-0200-00004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1" name="Text Box 1">
          <a:extLst>
            <a:ext uri="{FF2B5EF4-FFF2-40B4-BE49-F238E27FC236}">
              <a16:creationId xmlns:a16="http://schemas.microsoft.com/office/drawing/2014/main" xmlns="" id="{00000000-0008-0000-0200-00004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2" name="Text Box 3">
          <a:extLst>
            <a:ext uri="{FF2B5EF4-FFF2-40B4-BE49-F238E27FC236}">
              <a16:creationId xmlns:a16="http://schemas.microsoft.com/office/drawing/2014/main" xmlns="" id="{00000000-0008-0000-0200-00004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3" name="Text Box 1">
          <a:extLst>
            <a:ext uri="{FF2B5EF4-FFF2-40B4-BE49-F238E27FC236}">
              <a16:creationId xmlns:a16="http://schemas.microsoft.com/office/drawing/2014/main" xmlns="" id="{00000000-0008-0000-0200-00004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4" name="Text Box 3">
          <a:extLst>
            <a:ext uri="{FF2B5EF4-FFF2-40B4-BE49-F238E27FC236}">
              <a16:creationId xmlns:a16="http://schemas.microsoft.com/office/drawing/2014/main" xmlns="" id="{00000000-0008-0000-0200-00004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5" name="Text Box 1">
          <a:extLst>
            <a:ext uri="{FF2B5EF4-FFF2-40B4-BE49-F238E27FC236}">
              <a16:creationId xmlns:a16="http://schemas.microsoft.com/office/drawing/2014/main" xmlns="" id="{00000000-0008-0000-0200-00004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6" name="Text Box 1">
          <a:extLst>
            <a:ext uri="{FF2B5EF4-FFF2-40B4-BE49-F238E27FC236}">
              <a16:creationId xmlns:a16="http://schemas.microsoft.com/office/drawing/2014/main" xmlns="" id="{00000000-0008-0000-0200-00004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7" name="Text Box 3">
          <a:extLst>
            <a:ext uri="{FF2B5EF4-FFF2-40B4-BE49-F238E27FC236}">
              <a16:creationId xmlns:a16="http://schemas.microsoft.com/office/drawing/2014/main" xmlns="" id="{00000000-0008-0000-0200-00004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8" name="Text Box 1">
          <a:extLst>
            <a:ext uri="{FF2B5EF4-FFF2-40B4-BE49-F238E27FC236}">
              <a16:creationId xmlns:a16="http://schemas.microsoft.com/office/drawing/2014/main" xmlns="" id="{00000000-0008-0000-0200-00004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89" name="Text Box 3">
          <a:extLst>
            <a:ext uri="{FF2B5EF4-FFF2-40B4-BE49-F238E27FC236}">
              <a16:creationId xmlns:a16="http://schemas.microsoft.com/office/drawing/2014/main" xmlns="" id="{00000000-0008-0000-0200-00004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0" name="Text Box 1">
          <a:extLst>
            <a:ext uri="{FF2B5EF4-FFF2-40B4-BE49-F238E27FC236}">
              <a16:creationId xmlns:a16="http://schemas.microsoft.com/office/drawing/2014/main" xmlns="" id="{00000000-0008-0000-0200-00004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1" name="Text Box 1">
          <a:extLst>
            <a:ext uri="{FF2B5EF4-FFF2-40B4-BE49-F238E27FC236}">
              <a16:creationId xmlns:a16="http://schemas.microsoft.com/office/drawing/2014/main" xmlns="" id="{00000000-0008-0000-0200-00004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2" name="Text Box 3">
          <a:extLst>
            <a:ext uri="{FF2B5EF4-FFF2-40B4-BE49-F238E27FC236}">
              <a16:creationId xmlns:a16="http://schemas.microsoft.com/office/drawing/2014/main" xmlns="" id="{00000000-0008-0000-0200-00005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3" name="Text Box 1">
          <a:extLst>
            <a:ext uri="{FF2B5EF4-FFF2-40B4-BE49-F238E27FC236}">
              <a16:creationId xmlns:a16="http://schemas.microsoft.com/office/drawing/2014/main" xmlns="" id="{00000000-0008-0000-0200-00005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4" name="Text Box 3">
          <a:extLst>
            <a:ext uri="{FF2B5EF4-FFF2-40B4-BE49-F238E27FC236}">
              <a16:creationId xmlns:a16="http://schemas.microsoft.com/office/drawing/2014/main" xmlns="" id="{00000000-0008-0000-0200-00005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5" name="Text Box 1">
          <a:extLst>
            <a:ext uri="{FF2B5EF4-FFF2-40B4-BE49-F238E27FC236}">
              <a16:creationId xmlns:a16="http://schemas.microsoft.com/office/drawing/2014/main" xmlns="" id="{00000000-0008-0000-0200-00005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6" name="Text Box 1">
          <a:extLst>
            <a:ext uri="{FF2B5EF4-FFF2-40B4-BE49-F238E27FC236}">
              <a16:creationId xmlns:a16="http://schemas.microsoft.com/office/drawing/2014/main" xmlns="" id="{00000000-0008-0000-0200-00005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7" name="Text Box 3">
          <a:extLst>
            <a:ext uri="{FF2B5EF4-FFF2-40B4-BE49-F238E27FC236}">
              <a16:creationId xmlns:a16="http://schemas.microsoft.com/office/drawing/2014/main" xmlns="" id="{00000000-0008-0000-0200-00005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8" name="Text Box 1">
          <a:extLst>
            <a:ext uri="{FF2B5EF4-FFF2-40B4-BE49-F238E27FC236}">
              <a16:creationId xmlns:a16="http://schemas.microsoft.com/office/drawing/2014/main" xmlns="" id="{00000000-0008-0000-0200-00005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599" name="Text Box 3">
          <a:extLst>
            <a:ext uri="{FF2B5EF4-FFF2-40B4-BE49-F238E27FC236}">
              <a16:creationId xmlns:a16="http://schemas.microsoft.com/office/drawing/2014/main" xmlns="" id="{00000000-0008-0000-0200-00005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0" name="Text Box 1">
          <a:extLst>
            <a:ext uri="{FF2B5EF4-FFF2-40B4-BE49-F238E27FC236}">
              <a16:creationId xmlns:a16="http://schemas.microsoft.com/office/drawing/2014/main" xmlns="" id="{00000000-0008-0000-0200-00005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1" name="Text Box 1">
          <a:extLst>
            <a:ext uri="{FF2B5EF4-FFF2-40B4-BE49-F238E27FC236}">
              <a16:creationId xmlns:a16="http://schemas.microsoft.com/office/drawing/2014/main" xmlns="" id="{00000000-0008-0000-0200-00005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2" name="Text Box 3">
          <a:extLst>
            <a:ext uri="{FF2B5EF4-FFF2-40B4-BE49-F238E27FC236}">
              <a16:creationId xmlns:a16="http://schemas.microsoft.com/office/drawing/2014/main" xmlns="" id="{00000000-0008-0000-0200-00005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3" name="Text Box 1">
          <a:extLst>
            <a:ext uri="{FF2B5EF4-FFF2-40B4-BE49-F238E27FC236}">
              <a16:creationId xmlns:a16="http://schemas.microsoft.com/office/drawing/2014/main" xmlns="" id="{00000000-0008-0000-0200-00005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4" name="Text Box 3">
          <a:extLst>
            <a:ext uri="{FF2B5EF4-FFF2-40B4-BE49-F238E27FC236}">
              <a16:creationId xmlns:a16="http://schemas.microsoft.com/office/drawing/2014/main" xmlns="" id="{00000000-0008-0000-0200-00005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5" name="Text Box 1">
          <a:extLst>
            <a:ext uri="{FF2B5EF4-FFF2-40B4-BE49-F238E27FC236}">
              <a16:creationId xmlns:a16="http://schemas.microsoft.com/office/drawing/2014/main" xmlns="" id="{00000000-0008-0000-0200-00005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6" name="Text Box 1">
          <a:extLst>
            <a:ext uri="{FF2B5EF4-FFF2-40B4-BE49-F238E27FC236}">
              <a16:creationId xmlns:a16="http://schemas.microsoft.com/office/drawing/2014/main" xmlns="" id="{00000000-0008-0000-0200-00005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7" name="Text Box 3">
          <a:extLst>
            <a:ext uri="{FF2B5EF4-FFF2-40B4-BE49-F238E27FC236}">
              <a16:creationId xmlns:a16="http://schemas.microsoft.com/office/drawing/2014/main" xmlns="" id="{00000000-0008-0000-0200-00005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8" name="Text Box 1">
          <a:extLst>
            <a:ext uri="{FF2B5EF4-FFF2-40B4-BE49-F238E27FC236}">
              <a16:creationId xmlns:a16="http://schemas.microsoft.com/office/drawing/2014/main" xmlns="" id="{00000000-0008-0000-0200-00006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09" name="Text Box 3">
          <a:extLst>
            <a:ext uri="{FF2B5EF4-FFF2-40B4-BE49-F238E27FC236}">
              <a16:creationId xmlns:a16="http://schemas.microsoft.com/office/drawing/2014/main" xmlns="" id="{00000000-0008-0000-0200-00006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0" name="Text Box 1">
          <a:extLst>
            <a:ext uri="{FF2B5EF4-FFF2-40B4-BE49-F238E27FC236}">
              <a16:creationId xmlns:a16="http://schemas.microsoft.com/office/drawing/2014/main" xmlns="" id="{00000000-0008-0000-0200-00006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1" name="Text Box 1">
          <a:extLst>
            <a:ext uri="{FF2B5EF4-FFF2-40B4-BE49-F238E27FC236}">
              <a16:creationId xmlns:a16="http://schemas.microsoft.com/office/drawing/2014/main" xmlns="" id="{00000000-0008-0000-0200-00006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2" name="Text Box 3">
          <a:extLst>
            <a:ext uri="{FF2B5EF4-FFF2-40B4-BE49-F238E27FC236}">
              <a16:creationId xmlns:a16="http://schemas.microsoft.com/office/drawing/2014/main" xmlns="" id="{00000000-0008-0000-0200-00006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3" name="Text Box 1">
          <a:extLst>
            <a:ext uri="{FF2B5EF4-FFF2-40B4-BE49-F238E27FC236}">
              <a16:creationId xmlns:a16="http://schemas.microsoft.com/office/drawing/2014/main" xmlns="" id="{00000000-0008-0000-0200-00006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4" name="Text Box 3">
          <a:extLst>
            <a:ext uri="{FF2B5EF4-FFF2-40B4-BE49-F238E27FC236}">
              <a16:creationId xmlns:a16="http://schemas.microsoft.com/office/drawing/2014/main" xmlns="" id="{00000000-0008-0000-0200-00006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5" name="Text Box 1">
          <a:extLst>
            <a:ext uri="{FF2B5EF4-FFF2-40B4-BE49-F238E27FC236}">
              <a16:creationId xmlns:a16="http://schemas.microsoft.com/office/drawing/2014/main" xmlns="" id="{00000000-0008-0000-0200-00006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6" name="Text Box 1">
          <a:extLst>
            <a:ext uri="{FF2B5EF4-FFF2-40B4-BE49-F238E27FC236}">
              <a16:creationId xmlns:a16="http://schemas.microsoft.com/office/drawing/2014/main" xmlns="" id="{00000000-0008-0000-0200-00006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7" name="Text Box 3">
          <a:extLst>
            <a:ext uri="{FF2B5EF4-FFF2-40B4-BE49-F238E27FC236}">
              <a16:creationId xmlns:a16="http://schemas.microsoft.com/office/drawing/2014/main" xmlns="" id="{00000000-0008-0000-0200-00006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8" name="Text Box 1">
          <a:extLst>
            <a:ext uri="{FF2B5EF4-FFF2-40B4-BE49-F238E27FC236}">
              <a16:creationId xmlns:a16="http://schemas.microsoft.com/office/drawing/2014/main" xmlns="" id="{00000000-0008-0000-0200-00006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19" name="Text Box 3">
          <a:extLst>
            <a:ext uri="{FF2B5EF4-FFF2-40B4-BE49-F238E27FC236}">
              <a16:creationId xmlns:a16="http://schemas.microsoft.com/office/drawing/2014/main" xmlns="" id="{00000000-0008-0000-0200-00006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0" name="Text Box 1">
          <a:extLst>
            <a:ext uri="{FF2B5EF4-FFF2-40B4-BE49-F238E27FC236}">
              <a16:creationId xmlns:a16="http://schemas.microsoft.com/office/drawing/2014/main" xmlns="" id="{00000000-0008-0000-0200-00006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1" name="Text Box 1">
          <a:extLst>
            <a:ext uri="{FF2B5EF4-FFF2-40B4-BE49-F238E27FC236}">
              <a16:creationId xmlns:a16="http://schemas.microsoft.com/office/drawing/2014/main" xmlns="" id="{00000000-0008-0000-0200-00006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2" name="Text Box 3">
          <a:extLst>
            <a:ext uri="{FF2B5EF4-FFF2-40B4-BE49-F238E27FC236}">
              <a16:creationId xmlns:a16="http://schemas.microsoft.com/office/drawing/2014/main" xmlns="" id="{00000000-0008-0000-0200-00006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3" name="Text Box 1">
          <a:extLst>
            <a:ext uri="{FF2B5EF4-FFF2-40B4-BE49-F238E27FC236}">
              <a16:creationId xmlns:a16="http://schemas.microsoft.com/office/drawing/2014/main" xmlns="" id="{00000000-0008-0000-0200-00006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4" name="Text Box 3">
          <a:extLst>
            <a:ext uri="{FF2B5EF4-FFF2-40B4-BE49-F238E27FC236}">
              <a16:creationId xmlns:a16="http://schemas.microsoft.com/office/drawing/2014/main" xmlns="" id="{00000000-0008-0000-0200-00007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5" name="Text Box 1">
          <a:extLst>
            <a:ext uri="{FF2B5EF4-FFF2-40B4-BE49-F238E27FC236}">
              <a16:creationId xmlns:a16="http://schemas.microsoft.com/office/drawing/2014/main" xmlns="" id="{00000000-0008-0000-0200-00007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6" name="Text Box 1">
          <a:extLst>
            <a:ext uri="{FF2B5EF4-FFF2-40B4-BE49-F238E27FC236}">
              <a16:creationId xmlns:a16="http://schemas.microsoft.com/office/drawing/2014/main" xmlns="" id="{00000000-0008-0000-0200-00007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7" name="Text Box 3">
          <a:extLst>
            <a:ext uri="{FF2B5EF4-FFF2-40B4-BE49-F238E27FC236}">
              <a16:creationId xmlns:a16="http://schemas.microsoft.com/office/drawing/2014/main" xmlns="" id="{00000000-0008-0000-0200-00007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8" name="Text Box 1">
          <a:extLst>
            <a:ext uri="{FF2B5EF4-FFF2-40B4-BE49-F238E27FC236}">
              <a16:creationId xmlns:a16="http://schemas.microsoft.com/office/drawing/2014/main" xmlns="" id="{00000000-0008-0000-0200-00007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29" name="Text Box 3">
          <a:extLst>
            <a:ext uri="{FF2B5EF4-FFF2-40B4-BE49-F238E27FC236}">
              <a16:creationId xmlns:a16="http://schemas.microsoft.com/office/drawing/2014/main" xmlns="" id="{00000000-0008-0000-0200-00007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0" name="Text Box 1">
          <a:extLst>
            <a:ext uri="{FF2B5EF4-FFF2-40B4-BE49-F238E27FC236}">
              <a16:creationId xmlns:a16="http://schemas.microsoft.com/office/drawing/2014/main" xmlns="" id="{00000000-0008-0000-0200-00007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1" name="Text Box 1">
          <a:extLst>
            <a:ext uri="{FF2B5EF4-FFF2-40B4-BE49-F238E27FC236}">
              <a16:creationId xmlns:a16="http://schemas.microsoft.com/office/drawing/2014/main" xmlns="" id="{00000000-0008-0000-0200-00007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2" name="Text Box 3">
          <a:extLst>
            <a:ext uri="{FF2B5EF4-FFF2-40B4-BE49-F238E27FC236}">
              <a16:creationId xmlns:a16="http://schemas.microsoft.com/office/drawing/2014/main" xmlns="" id="{00000000-0008-0000-0200-00007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3" name="Text Box 1">
          <a:extLst>
            <a:ext uri="{FF2B5EF4-FFF2-40B4-BE49-F238E27FC236}">
              <a16:creationId xmlns:a16="http://schemas.microsoft.com/office/drawing/2014/main" xmlns="" id="{00000000-0008-0000-0200-00007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4" name="Text Box 3">
          <a:extLst>
            <a:ext uri="{FF2B5EF4-FFF2-40B4-BE49-F238E27FC236}">
              <a16:creationId xmlns:a16="http://schemas.microsoft.com/office/drawing/2014/main" xmlns="" id="{00000000-0008-0000-0200-00007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5" name="Text Box 1">
          <a:extLst>
            <a:ext uri="{FF2B5EF4-FFF2-40B4-BE49-F238E27FC236}">
              <a16:creationId xmlns:a16="http://schemas.microsoft.com/office/drawing/2014/main" xmlns="" id="{00000000-0008-0000-0200-00007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6" name="Text Box 1">
          <a:extLst>
            <a:ext uri="{FF2B5EF4-FFF2-40B4-BE49-F238E27FC236}">
              <a16:creationId xmlns:a16="http://schemas.microsoft.com/office/drawing/2014/main" xmlns="" id="{00000000-0008-0000-0200-00007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7" name="Text Box 3">
          <a:extLst>
            <a:ext uri="{FF2B5EF4-FFF2-40B4-BE49-F238E27FC236}">
              <a16:creationId xmlns:a16="http://schemas.microsoft.com/office/drawing/2014/main" xmlns="" id="{00000000-0008-0000-0200-00007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8" name="Text Box 1">
          <a:extLst>
            <a:ext uri="{FF2B5EF4-FFF2-40B4-BE49-F238E27FC236}">
              <a16:creationId xmlns:a16="http://schemas.microsoft.com/office/drawing/2014/main" xmlns="" id="{00000000-0008-0000-0200-00007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39" name="Text Box 3">
          <a:extLst>
            <a:ext uri="{FF2B5EF4-FFF2-40B4-BE49-F238E27FC236}">
              <a16:creationId xmlns:a16="http://schemas.microsoft.com/office/drawing/2014/main" xmlns="" id="{00000000-0008-0000-0200-00007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0" name="Text Box 1">
          <a:extLst>
            <a:ext uri="{FF2B5EF4-FFF2-40B4-BE49-F238E27FC236}">
              <a16:creationId xmlns:a16="http://schemas.microsoft.com/office/drawing/2014/main" xmlns="" id="{00000000-0008-0000-0200-00008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1" name="Text Box 1">
          <a:extLst>
            <a:ext uri="{FF2B5EF4-FFF2-40B4-BE49-F238E27FC236}">
              <a16:creationId xmlns:a16="http://schemas.microsoft.com/office/drawing/2014/main" xmlns="" id="{00000000-0008-0000-0200-00008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2" name="Text Box 3">
          <a:extLst>
            <a:ext uri="{FF2B5EF4-FFF2-40B4-BE49-F238E27FC236}">
              <a16:creationId xmlns:a16="http://schemas.microsoft.com/office/drawing/2014/main" xmlns="" id="{00000000-0008-0000-0200-00008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3" name="Text Box 1">
          <a:extLst>
            <a:ext uri="{FF2B5EF4-FFF2-40B4-BE49-F238E27FC236}">
              <a16:creationId xmlns:a16="http://schemas.microsoft.com/office/drawing/2014/main" xmlns="" id="{00000000-0008-0000-0200-00008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4" name="Text Box 3">
          <a:extLst>
            <a:ext uri="{FF2B5EF4-FFF2-40B4-BE49-F238E27FC236}">
              <a16:creationId xmlns:a16="http://schemas.microsoft.com/office/drawing/2014/main" xmlns="" id="{00000000-0008-0000-0200-00008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5" name="Text Box 1">
          <a:extLst>
            <a:ext uri="{FF2B5EF4-FFF2-40B4-BE49-F238E27FC236}">
              <a16:creationId xmlns:a16="http://schemas.microsoft.com/office/drawing/2014/main" xmlns="" id="{00000000-0008-0000-0200-00008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6" name="Text Box 1">
          <a:extLst>
            <a:ext uri="{FF2B5EF4-FFF2-40B4-BE49-F238E27FC236}">
              <a16:creationId xmlns:a16="http://schemas.microsoft.com/office/drawing/2014/main" xmlns="" id="{00000000-0008-0000-0200-00008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7" name="Text Box 3">
          <a:extLst>
            <a:ext uri="{FF2B5EF4-FFF2-40B4-BE49-F238E27FC236}">
              <a16:creationId xmlns:a16="http://schemas.microsoft.com/office/drawing/2014/main" xmlns="" id="{00000000-0008-0000-0200-00008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8" name="Text Box 1">
          <a:extLst>
            <a:ext uri="{FF2B5EF4-FFF2-40B4-BE49-F238E27FC236}">
              <a16:creationId xmlns:a16="http://schemas.microsoft.com/office/drawing/2014/main" xmlns="" id="{00000000-0008-0000-0200-00008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49" name="Text Box 3">
          <a:extLst>
            <a:ext uri="{FF2B5EF4-FFF2-40B4-BE49-F238E27FC236}">
              <a16:creationId xmlns:a16="http://schemas.microsoft.com/office/drawing/2014/main" xmlns="" id="{00000000-0008-0000-0200-00008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0" name="Text Box 1">
          <a:extLst>
            <a:ext uri="{FF2B5EF4-FFF2-40B4-BE49-F238E27FC236}">
              <a16:creationId xmlns:a16="http://schemas.microsoft.com/office/drawing/2014/main" xmlns="" id="{00000000-0008-0000-0200-00008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1" name="Text Box 1">
          <a:extLst>
            <a:ext uri="{FF2B5EF4-FFF2-40B4-BE49-F238E27FC236}">
              <a16:creationId xmlns:a16="http://schemas.microsoft.com/office/drawing/2014/main" xmlns="" id="{00000000-0008-0000-0200-00008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2" name="Text Box 3">
          <a:extLst>
            <a:ext uri="{FF2B5EF4-FFF2-40B4-BE49-F238E27FC236}">
              <a16:creationId xmlns:a16="http://schemas.microsoft.com/office/drawing/2014/main" xmlns="" id="{00000000-0008-0000-0200-00008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3" name="Text Box 1">
          <a:extLst>
            <a:ext uri="{FF2B5EF4-FFF2-40B4-BE49-F238E27FC236}">
              <a16:creationId xmlns:a16="http://schemas.microsoft.com/office/drawing/2014/main" xmlns="" id="{00000000-0008-0000-0200-00008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4" name="Text Box 3">
          <a:extLst>
            <a:ext uri="{FF2B5EF4-FFF2-40B4-BE49-F238E27FC236}">
              <a16:creationId xmlns:a16="http://schemas.microsoft.com/office/drawing/2014/main" xmlns="" id="{00000000-0008-0000-0200-00008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5" name="Text Box 1">
          <a:extLst>
            <a:ext uri="{FF2B5EF4-FFF2-40B4-BE49-F238E27FC236}">
              <a16:creationId xmlns:a16="http://schemas.microsoft.com/office/drawing/2014/main" xmlns="" id="{00000000-0008-0000-0200-00008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6" name="Text Box 1">
          <a:extLst>
            <a:ext uri="{FF2B5EF4-FFF2-40B4-BE49-F238E27FC236}">
              <a16:creationId xmlns:a16="http://schemas.microsoft.com/office/drawing/2014/main" xmlns="" id="{00000000-0008-0000-0200-00009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7" name="Text Box 3">
          <a:extLst>
            <a:ext uri="{FF2B5EF4-FFF2-40B4-BE49-F238E27FC236}">
              <a16:creationId xmlns:a16="http://schemas.microsoft.com/office/drawing/2014/main" xmlns="" id="{00000000-0008-0000-0200-00009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8" name="Text Box 1">
          <a:extLst>
            <a:ext uri="{FF2B5EF4-FFF2-40B4-BE49-F238E27FC236}">
              <a16:creationId xmlns:a16="http://schemas.microsoft.com/office/drawing/2014/main" xmlns="" id="{00000000-0008-0000-0200-00009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59" name="Text Box 3">
          <a:extLst>
            <a:ext uri="{FF2B5EF4-FFF2-40B4-BE49-F238E27FC236}">
              <a16:creationId xmlns:a16="http://schemas.microsoft.com/office/drawing/2014/main" xmlns="" id="{00000000-0008-0000-0200-00009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0" name="Text Box 1">
          <a:extLst>
            <a:ext uri="{FF2B5EF4-FFF2-40B4-BE49-F238E27FC236}">
              <a16:creationId xmlns:a16="http://schemas.microsoft.com/office/drawing/2014/main" xmlns="" id="{00000000-0008-0000-0200-00009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1" name="Text Box 1">
          <a:extLst>
            <a:ext uri="{FF2B5EF4-FFF2-40B4-BE49-F238E27FC236}">
              <a16:creationId xmlns:a16="http://schemas.microsoft.com/office/drawing/2014/main" xmlns="" id="{00000000-0008-0000-0200-00009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2" name="Text Box 3">
          <a:extLst>
            <a:ext uri="{FF2B5EF4-FFF2-40B4-BE49-F238E27FC236}">
              <a16:creationId xmlns:a16="http://schemas.microsoft.com/office/drawing/2014/main" xmlns="" id="{00000000-0008-0000-0200-00009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3" name="Text Box 1">
          <a:extLst>
            <a:ext uri="{FF2B5EF4-FFF2-40B4-BE49-F238E27FC236}">
              <a16:creationId xmlns:a16="http://schemas.microsoft.com/office/drawing/2014/main" xmlns="" id="{00000000-0008-0000-0200-00009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4" name="Text Box 3">
          <a:extLst>
            <a:ext uri="{FF2B5EF4-FFF2-40B4-BE49-F238E27FC236}">
              <a16:creationId xmlns:a16="http://schemas.microsoft.com/office/drawing/2014/main" xmlns="" id="{00000000-0008-0000-0200-00009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5" name="Text Box 1">
          <a:extLst>
            <a:ext uri="{FF2B5EF4-FFF2-40B4-BE49-F238E27FC236}">
              <a16:creationId xmlns:a16="http://schemas.microsoft.com/office/drawing/2014/main" xmlns="" id="{00000000-0008-0000-0200-00009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6" name="Text Box 1">
          <a:extLst>
            <a:ext uri="{FF2B5EF4-FFF2-40B4-BE49-F238E27FC236}">
              <a16:creationId xmlns:a16="http://schemas.microsoft.com/office/drawing/2014/main" xmlns="" id="{00000000-0008-0000-0200-00009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7" name="Text Box 3">
          <a:extLst>
            <a:ext uri="{FF2B5EF4-FFF2-40B4-BE49-F238E27FC236}">
              <a16:creationId xmlns:a16="http://schemas.microsoft.com/office/drawing/2014/main" xmlns="" id="{00000000-0008-0000-0200-00009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8" name="Text Box 1">
          <a:extLst>
            <a:ext uri="{FF2B5EF4-FFF2-40B4-BE49-F238E27FC236}">
              <a16:creationId xmlns:a16="http://schemas.microsoft.com/office/drawing/2014/main" xmlns="" id="{00000000-0008-0000-0200-00009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69" name="Text Box 3">
          <a:extLst>
            <a:ext uri="{FF2B5EF4-FFF2-40B4-BE49-F238E27FC236}">
              <a16:creationId xmlns:a16="http://schemas.microsoft.com/office/drawing/2014/main" xmlns="" id="{00000000-0008-0000-0200-00009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0" name="Text Box 1">
          <a:extLst>
            <a:ext uri="{FF2B5EF4-FFF2-40B4-BE49-F238E27FC236}">
              <a16:creationId xmlns:a16="http://schemas.microsoft.com/office/drawing/2014/main" xmlns="" id="{00000000-0008-0000-0200-00009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1" name="Text Box 1">
          <a:extLst>
            <a:ext uri="{FF2B5EF4-FFF2-40B4-BE49-F238E27FC236}">
              <a16:creationId xmlns:a16="http://schemas.microsoft.com/office/drawing/2014/main" xmlns="" id="{00000000-0008-0000-0200-00009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2" name="Text Box 3">
          <a:extLst>
            <a:ext uri="{FF2B5EF4-FFF2-40B4-BE49-F238E27FC236}">
              <a16:creationId xmlns:a16="http://schemas.microsoft.com/office/drawing/2014/main" xmlns="" id="{00000000-0008-0000-0200-0000A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3" name="Text Box 1">
          <a:extLst>
            <a:ext uri="{FF2B5EF4-FFF2-40B4-BE49-F238E27FC236}">
              <a16:creationId xmlns:a16="http://schemas.microsoft.com/office/drawing/2014/main" xmlns="" id="{00000000-0008-0000-0200-0000A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4" name="Text Box 3">
          <a:extLst>
            <a:ext uri="{FF2B5EF4-FFF2-40B4-BE49-F238E27FC236}">
              <a16:creationId xmlns:a16="http://schemas.microsoft.com/office/drawing/2014/main" xmlns="" id="{00000000-0008-0000-0200-0000A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5" name="Text Box 1">
          <a:extLst>
            <a:ext uri="{FF2B5EF4-FFF2-40B4-BE49-F238E27FC236}">
              <a16:creationId xmlns:a16="http://schemas.microsoft.com/office/drawing/2014/main" xmlns="" id="{00000000-0008-0000-0200-0000A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6" name="Text Box 1">
          <a:extLst>
            <a:ext uri="{FF2B5EF4-FFF2-40B4-BE49-F238E27FC236}">
              <a16:creationId xmlns:a16="http://schemas.microsoft.com/office/drawing/2014/main" xmlns="" id="{00000000-0008-0000-0200-0000A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7" name="Text Box 3">
          <a:extLst>
            <a:ext uri="{FF2B5EF4-FFF2-40B4-BE49-F238E27FC236}">
              <a16:creationId xmlns:a16="http://schemas.microsoft.com/office/drawing/2014/main" xmlns="" id="{00000000-0008-0000-0200-0000A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8" name="Text Box 1">
          <a:extLst>
            <a:ext uri="{FF2B5EF4-FFF2-40B4-BE49-F238E27FC236}">
              <a16:creationId xmlns:a16="http://schemas.microsoft.com/office/drawing/2014/main" xmlns="" id="{00000000-0008-0000-0200-0000A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79" name="Text Box 3">
          <a:extLst>
            <a:ext uri="{FF2B5EF4-FFF2-40B4-BE49-F238E27FC236}">
              <a16:creationId xmlns:a16="http://schemas.microsoft.com/office/drawing/2014/main" xmlns="" id="{00000000-0008-0000-0200-0000A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0" name="Text Box 1">
          <a:extLst>
            <a:ext uri="{FF2B5EF4-FFF2-40B4-BE49-F238E27FC236}">
              <a16:creationId xmlns:a16="http://schemas.microsoft.com/office/drawing/2014/main" xmlns="" id="{00000000-0008-0000-0200-0000A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1" name="Text Box 1">
          <a:extLst>
            <a:ext uri="{FF2B5EF4-FFF2-40B4-BE49-F238E27FC236}">
              <a16:creationId xmlns:a16="http://schemas.microsoft.com/office/drawing/2014/main" xmlns="" id="{00000000-0008-0000-0200-0000A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2" name="Text Box 3">
          <a:extLst>
            <a:ext uri="{FF2B5EF4-FFF2-40B4-BE49-F238E27FC236}">
              <a16:creationId xmlns:a16="http://schemas.microsoft.com/office/drawing/2014/main" xmlns="" id="{00000000-0008-0000-0200-0000A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3" name="Text Box 1">
          <a:extLst>
            <a:ext uri="{FF2B5EF4-FFF2-40B4-BE49-F238E27FC236}">
              <a16:creationId xmlns:a16="http://schemas.microsoft.com/office/drawing/2014/main" xmlns="" id="{00000000-0008-0000-0200-0000A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4" name="Text Box 3">
          <a:extLst>
            <a:ext uri="{FF2B5EF4-FFF2-40B4-BE49-F238E27FC236}">
              <a16:creationId xmlns:a16="http://schemas.microsoft.com/office/drawing/2014/main" xmlns="" id="{00000000-0008-0000-0200-0000A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5" name="Text Box 1">
          <a:extLst>
            <a:ext uri="{FF2B5EF4-FFF2-40B4-BE49-F238E27FC236}">
              <a16:creationId xmlns:a16="http://schemas.microsoft.com/office/drawing/2014/main" xmlns="" id="{00000000-0008-0000-0200-0000A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6" name="Text Box 1">
          <a:extLst>
            <a:ext uri="{FF2B5EF4-FFF2-40B4-BE49-F238E27FC236}">
              <a16:creationId xmlns:a16="http://schemas.microsoft.com/office/drawing/2014/main" xmlns="" id="{00000000-0008-0000-0200-0000A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7" name="Text Box 3">
          <a:extLst>
            <a:ext uri="{FF2B5EF4-FFF2-40B4-BE49-F238E27FC236}">
              <a16:creationId xmlns:a16="http://schemas.microsoft.com/office/drawing/2014/main" xmlns="" id="{00000000-0008-0000-0200-0000A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8" name="Text Box 1">
          <a:extLst>
            <a:ext uri="{FF2B5EF4-FFF2-40B4-BE49-F238E27FC236}">
              <a16:creationId xmlns:a16="http://schemas.microsoft.com/office/drawing/2014/main" xmlns="" id="{00000000-0008-0000-0200-0000B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89" name="Text Box 3">
          <a:extLst>
            <a:ext uri="{FF2B5EF4-FFF2-40B4-BE49-F238E27FC236}">
              <a16:creationId xmlns:a16="http://schemas.microsoft.com/office/drawing/2014/main" xmlns="" id="{00000000-0008-0000-0200-0000B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0" name="Text Box 1">
          <a:extLst>
            <a:ext uri="{FF2B5EF4-FFF2-40B4-BE49-F238E27FC236}">
              <a16:creationId xmlns:a16="http://schemas.microsoft.com/office/drawing/2014/main" xmlns="" id="{00000000-0008-0000-0200-0000B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1" name="Text Box 1">
          <a:extLst>
            <a:ext uri="{FF2B5EF4-FFF2-40B4-BE49-F238E27FC236}">
              <a16:creationId xmlns:a16="http://schemas.microsoft.com/office/drawing/2014/main" xmlns="" id="{00000000-0008-0000-0200-0000B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2" name="Text Box 3">
          <a:extLst>
            <a:ext uri="{FF2B5EF4-FFF2-40B4-BE49-F238E27FC236}">
              <a16:creationId xmlns:a16="http://schemas.microsoft.com/office/drawing/2014/main" xmlns="" id="{00000000-0008-0000-0200-0000B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3" name="Text Box 1">
          <a:extLst>
            <a:ext uri="{FF2B5EF4-FFF2-40B4-BE49-F238E27FC236}">
              <a16:creationId xmlns:a16="http://schemas.microsoft.com/office/drawing/2014/main" xmlns="" id="{00000000-0008-0000-0200-0000B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4" name="Text Box 3">
          <a:extLst>
            <a:ext uri="{FF2B5EF4-FFF2-40B4-BE49-F238E27FC236}">
              <a16:creationId xmlns:a16="http://schemas.microsoft.com/office/drawing/2014/main" xmlns="" id="{00000000-0008-0000-0200-0000B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5" name="Text Box 1">
          <a:extLst>
            <a:ext uri="{FF2B5EF4-FFF2-40B4-BE49-F238E27FC236}">
              <a16:creationId xmlns:a16="http://schemas.microsoft.com/office/drawing/2014/main" xmlns="" id="{00000000-0008-0000-0200-0000B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6" name="Text Box 1">
          <a:extLst>
            <a:ext uri="{FF2B5EF4-FFF2-40B4-BE49-F238E27FC236}">
              <a16:creationId xmlns:a16="http://schemas.microsoft.com/office/drawing/2014/main" xmlns="" id="{00000000-0008-0000-0200-0000B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7" name="Text Box 3">
          <a:extLst>
            <a:ext uri="{FF2B5EF4-FFF2-40B4-BE49-F238E27FC236}">
              <a16:creationId xmlns:a16="http://schemas.microsoft.com/office/drawing/2014/main" xmlns="" id="{00000000-0008-0000-0200-0000B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8" name="Text Box 1">
          <a:extLst>
            <a:ext uri="{FF2B5EF4-FFF2-40B4-BE49-F238E27FC236}">
              <a16:creationId xmlns:a16="http://schemas.microsoft.com/office/drawing/2014/main" xmlns="" id="{00000000-0008-0000-0200-0000B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699" name="Text Box 3">
          <a:extLst>
            <a:ext uri="{FF2B5EF4-FFF2-40B4-BE49-F238E27FC236}">
              <a16:creationId xmlns:a16="http://schemas.microsoft.com/office/drawing/2014/main" xmlns="" id="{00000000-0008-0000-0200-0000B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0" name="Text Box 1">
          <a:extLst>
            <a:ext uri="{FF2B5EF4-FFF2-40B4-BE49-F238E27FC236}">
              <a16:creationId xmlns:a16="http://schemas.microsoft.com/office/drawing/2014/main" xmlns="" id="{00000000-0008-0000-0200-0000BC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1" name="Text Box 3">
          <a:extLst>
            <a:ext uri="{FF2B5EF4-FFF2-40B4-BE49-F238E27FC236}">
              <a16:creationId xmlns:a16="http://schemas.microsoft.com/office/drawing/2014/main" xmlns="" id="{00000000-0008-0000-0200-0000BD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2" name="Text Box 1">
          <a:extLst>
            <a:ext uri="{FF2B5EF4-FFF2-40B4-BE49-F238E27FC236}">
              <a16:creationId xmlns:a16="http://schemas.microsoft.com/office/drawing/2014/main" xmlns="" id="{00000000-0008-0000-0200-0000BE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3" name="Text Box 3">
          <a:extLst>
            <a:ext uri="{FF2B5EF4-FFF2-40B4-BE49-F238E27FC236}">
              <a16:creationId xmlns:a16="http://schemas.microsoft.com/office/drawing/2014/main" xmlns="" id="{00000000-0008-0000-0200-0000BF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4" name="Text Box 1">
          <a:extLst>
            <a:ext uri="{FF2B5EF4-FFF2-40B4-BE49-F238E27FC236}">
              <a16:creationId xmlns:a16="http://schemas.microsoft.com/office/drawing/2014/main" xmlns="" id="{00000000-0008-0000-0200-0000C0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5" name="Text Box 1">
          <a:extLst>
            <a:ext uri="{FF2B5EF4-FFF2-40B4-BE49-F238E27FC236}">
              <a16:creationId xmlns:a16="http://schemas.microsoft.com/office/drawing/2014/main" xmlns="" id="{00000000-0008-0000-0200-0000C1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6" name="Text Box 3">
          <a:extLst>
            <a:ext uri="{FF2B5EF4-FFF2-40B4-BE49-F238E27FC236}">
              <a16:creationId xmlns:a16="http://schemas.microsoft.com/office/drawing/2014/main" xmlns="" id="{00000000-0008-0000-0200-0000C2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7" name="Text Box 1">
          <a:extLst>
            <a:ext uri="{FF2B5EF4-FFF2-40B4-BE49-F238E27FC236}">
              <a16:creationId xmlns:a16="http://schemas.microsoft.com/office/drawing/2014/main" xmlns="" id="{00000000-0008-0000-0200-0000C3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8" name="Text Box 3">
          <a:extLst>
            <a:ext uri="{FF2B5EF4-FFF2-40B4-BE49-F238E27FC236}">
              <a16:creationId xmlns:a16="http://schemas.microsoft.com/office/drawing/2014/main" xmlns="" id="{00000000-0008-0000-0200-0000C4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09" name="Text Box 1">
          <a:extLst>
            <a:ext uri="{FF2B5EF4-FFF2-40B4-BE49-F238E27FC236}">
              <a16:creationId xmlns:a16="http://schemas.microsoft.com/office/drawing/2014/main" xmlns="" id="{00000000-0008-0000-0200-0000C5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0" name="Text Box 1">
          <a:extLst>
            <a:ext uri="{FF2B5EF4-FFF2-40B4-BE49-F238E27FC236}">
              <a16:creationId xmlns:a16="http://schemas.microsoft.com/office/drawing/2014/main" xmlns="" id="{00000000-0008-0000-0200-0000C6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1" name="Text Box 3">
          <a:extLst>
            <a:ext uri="{FF2B5EF4-FFF2-40B4-BE49-F238E27FC236}">
              <a16:creationId xmlns:a16="http://schemas.microsoft.com/office/drawing/2014/main" xmlns="" id="{00000000-0008-0000-0200-0000C7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2" name="Text Box 1">
          <a:extLst>
            <a:ext uri="{FF2B5EF4-FFF2-40B4-BE49-F238E27FC236}">
              <a16:creationId xmlns:a16="http://schemas.microsoft.com/office/drawing/2014/main" xmlns="" id="{00000000-0008-0000-0200-0000C8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3" name="Text Box 1">
          <a:extLst>
            <a:ext uri="{FF2B5EF4-FFF2-40B4-BE49-F238E27FC236}">
              <a16:creationId xmlns:a16="http://schemas.microsoft.com/office/drawing/2014/main" xmlns="" id="{00000000-0008-0000-0200-0000C9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4" name="Text Box 3">
          <a:extLst>
            <a:ext uri="{FF2B5EF4-FFF2-40B4-BE49-F238E27FC236}">
              <a16:creationId xmlns:a16="http://schemas.microsoft.com/office/drawing/2014/main" xmlns="" id="{00000000-0008-0000-0200-0000CA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5" name="Text Box 1">
          <a:extLst>
            <a:ext uri="{FF2B5EF4-FFF2-40B4-BE49-F238E27FC236}">
              <a16:creationId xmlns:a16="http://schemas.microsoft.com/office/drawing/2014/main" xmlns="" id="{00000000-0008-0000-0200-0000CB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6" name="Text Box 3">
          <a:extLst>
            <a:ext uri="{FF2B5EF4-FFF2-40B4-BE49-F238E27FC236}">
              <a16:creationId xmlns:a16="http://schemas.microsoft.com/office/drawing/2014/main" xmlns="" id="{00000000-0008-0000-0200-0000CC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7" name="Text Box 1">
          <a:extLst>
            <a:ext uri="{FF2B5EF4-FFF2-40B4-BE49-F238E27FC236}">
              <a16:creationId xmlns:a16="http://schemas.microsoft.com/office/drawing/2014/main" xmlns="" id="{00000000-0008-0000-0200-0000CD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8" name="Text Box 1">
          <a:extLst>
            <a:ext uri="{FF2B5EF4-FFF2-40B4-BE49-F238E27FC236}">
              <a16:creationId xmlns:a16="http://schemas.microsoft.com/office/drawing/2014/main" xmlns="" id="{00000000-0008-0000-0200-0000CE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19" name="Text Box 3">
          <a:extLst>
            <a:ext uri="{FF2B5EF4-FFF2-40B4-BE49-F238E27FC236}">
              <a16:creationId xmlns:a16="http://schemas.microsoft.com/office/drawing/2014/main" xmlns="" id="{00000000-0008-0000-0200-0000CF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0" name="Text Box 1">
          <a:extLst>
            <a:ext uri="{FF2B5EF4-FFF2-40B4-BE49-F238E27FC236}">
              <a16:creationId xmlns:a16="http://schemas.microsoft.com/office/drawing/2014/main" xmlns="" id="{00000000-0008-0000-0200-0000D0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1" name="Text Box 3">
          <a:extLst>
            <a:ext uri="{FF2B5EF4-FFF2-40B4-BE49-F238E27FC236}">
              <a16:creationId xmlns:a16="http://schemas.microsoft.com/office/drawing/2014/main" xmlns="" id="{00000000-0008-0000-0200-0000D1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2" name="Text Box 1">
          <a:extLst>
            <a:ext uri="{FF2B5EF4-FFF2-40B4-BE49-F238E27FC236}">
              <a16:creationId xmlns:a16="http://schemas.microsoft.com/office/drawing/2014/main" xmlns="" id="{00000000-0008-0000-0200-0000D2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3" name="Text Box 1">
          <a:extLst>
            <a:ext uri="{FF2B5EF4-FFF2-40B4-BE49-F238E27FC236}">
              <a16:creationId xmlns:a16="http://schemas.microsoft.com/office/drawing/2014/main" xmlns="" id="{00000000-0008-0000-0200-0000D3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24" name="Text Box 3">
          <a:extLst>
            <a:ext uri="{FF2B5EF4-FFF2-40B4-BE49-F238E27FC236}">
              <a16:creationId xmlns:a16="http://schemas.microsoft.com/office/drawing/2014/main" xmlns="" id="{00000000-0008-0000-0200-0000D4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5" name="Text Box 3">
          <a:extLst>
            <a:ext uri="{FF2B5EF4-FFF2-40B4-BE49-F238E27FC236}">
              <a16:creationId xmlns:a16="http://schemas.microsoft.com/office/drawing/2014/main" xmlns="" id="{00000000-0008-0000-0200-0000D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6" name="Text Box 1">
          <a:extLst>
            <a:ext uri="{FF2B5EF4-FFF2-40B4-BE49-F238E27FC236}">
              <a16:creationId xmlns:a16="http://schemas.microsoft.com/office/drawing/2014/main" xmlns="" id="{00000000-0008-0000-0200-0000D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7" name="Text Box 3">
          <a:extLst>
            <a:ext uri="{FF2B5EF4-FFF2-40B4-BE49-F238E27FC236}">
              <a16:creationId xmlns:a16="http://schemas.microsoft.com/office/drawing/2014/main" xmlns="" id="{00000000-0008-0000-0200-0000D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8" name="Text Box 1">
          <a:extLst>
            <a:ext uri="{FF2B5EF4-FFF2-40B4-BE49-F238E27FC236}">
              <a16:creationId xmlns:a16="http://schemas.microsoft.com/office/drawing/2014/main" xmlns="" id="{00000000-0008-0000-0200-0000D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29" name="Text Box 1">
          <a:extLst>
            <a:ext uri="{FF2B5EF4-FFF2-40B4-BE49-F238E27FC236}">
              <a16:creationId xmlns:a16="http://schemas.microsoft.com/office/drawing/2014/main" xmlns="" id="{00000000-0008-0000-0200-0000D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0" name="Text Box 3">
          <a:extLst>
            <a:ext uri="{FF2B5EF4-FFF2-40B4-BE49-F238E27FC236}">
              <a16:creationId xmlns:a16="http://schemas.microsoft.com/office/drawing/2014/main" xmlns="" id="{00000000-0008-0000-0200-0000D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1" name="Text Box 1">
          <a:extLst>
            <a:ext uri="{FF2B5EF4-FFF2-40B4-BE49-F238E27FC236}">
              <a16:creationId xmlns:a16="http://schemas.microsoft.com/office/drawing/2014/main" xmlns="" id="{00000000-0008-0000-0200-0000D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2" name="Text Box 3">
          <a:extLst>
            <a:ext uri="{FF2B5EF4-FFF2-40B4-BE49-F238E27FC236}">
              <a16:creationId xmlns:a16="http://schemas.microsoft.com/office/drawing/2014/main" xmlns="" id="{00000000-0008-0000-0200-0000D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3" name="Text Box 1">
          <a:extLst>
            <a:ext uri="{FF2B5EF4-FFF2-40B4-BE49-F238E27FC236}">
              <a16:creationId xmlns:a16="http://schemas.microsoft.com/office/drawing/2014/main" xmlns="" id="{00000000-0008-0000-0200-0000D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4" name="Text Box 1">
          <a:extLst>
            <a:ext uri="{FF2B5EF4-FFF2-40B4-BE49-F238E27FC236}">
              <a16:creationId xmlns:a16="http://schemas.microsoft.com/office/drawing/2014/main" xmlns="" id="{00000000-0008-0000-0200-0000D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5" name="Text Box 3">
          <a:extLst>
            <a:ext uri="{FF2B5EF4-FFF2-40B4-BE49-F238E27FC236}">
              <a16:creationId xmlns:a16="http://schemas.microsoft.com/office/drawing/2014/main" xmlns="" id="{00000000-0008-0000-0200-0000D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6" name="Text Box 1">
          <a:extLst>
            <a:ext uri="{FF2B5EF4-FFF2-40B4-BE49-F238E27FC236}">
              <a16:creationId xmlns:a16="http://schemas.microsoft.com/office/drawing/2014/main" xmlns="" id="{00000000-0008-0000-0200-0000E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7" name="Text Box 1">
          <a:extLst>
            <a:ext uri="{FF2B5EF4-FFF2-40B4-BE49-F238E27FC236}">
              <a16:creationId xmlns:a16="http://schemas.microsoft.com/office/drawing/2014/main" xmlns="" id="{00000000-0008-0000-0200-0000E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8" name="Text Box 3">
          <a:extLst>
            <a:ext uri="{FF2B5EF4-FFF2-40B4-BE49-F238E27FC236}">
              <a16:creationId xmlns:a16="http://schemas.microsoft.com/office/drawing/2014/main" xmlns="" id="{00000000-0008-0000-0200-0000E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39" name="Text Box 1">
          <a:extLst>
            <a:ext uri="{FF2B5EF4-FFF2-40B4-BE49-F238E27FC236}">
              <a16:creationId xmlns:a16="http://schemas.microsoft.com/office/drawing/2014/main" xmlns="" id="{00000000-0008-0000-0200-0000E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0" name="Text Box 3">
          <a:extLst>
            <a:ext uri="{FF2B5EF4-FFF2-40B4-BE49-F238E27FC236}">
              <a16:creationId xmlns:a16="http://schemas.microsoft.com/office/drawing/2014/main" xmlns="" id="{00000000-0008-0000-0200-0000E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1" name="Text Box 1">
          <a:extLst>
            <a:ext uri="{FF2B5EF4-FFF2-40B4-BE49-F238E27FC236}">
              <a16:creationId xmlns:a16="http://schemas.microsoft.com/office/drawing/2014/main" xmlns="" id="{00000000-0008-0000-0200-0000E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2" name="Text Box 3">
          <a:extLst>
            <a:ext uri="{FF2B5EF4-FFF2-40B4-BE49-F238E27FC236}">
              <a16:creationId xmlns:a16="http://schemas.microsoft.com/office/drawing/2014/main" xmlns="" id="{00000000-0008-0000-0200-0000E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3" name="Text Box 1">
          <a:extLst>
            <a:ext uri="{FF2B5EF4-FFF2-40B4-BE49-F238E27FC236}">
              <a16:creationId xmlns:a16="http://schemas.microsoft.com/office/drawing/2014/main" xmlns="" id="{00000000-0008-0000-0200-0000E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4" name="Text Box 3">
          <a:extLst>
            <a:ext uri="{FF2B5EF4-FFF2-40B4-BE49-F238E27FC236}">
              <a16:creationId xmlns:a16="http://schemas.microsoft.com/office/drawing/2014/main" xmlns="" id="{00000000-0008-0000-0200-0000E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5" name="Text Box 1">
          <a:extLst>
            <a:ext uri="{FF2B5EF4-FFF2-40B4-BE49-F238E27FC236}">
              <a16:creationId xmlns:a16="http://schemas.microsoft.com/office/drawing/2014/main" xmlns="" id="{00000000-0008-0000-0200-0000E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6" name="Text Box 1">
          <a:extLst>
            <a:ext uri="{FF2B5EF4-FFF2-40B4-BE49-F238E27FC236}">
              <a16:creationId xmlns:a16="http://schemas.microsoft.com/office/drawing/2014/main" xmlns="" id="{00000000-0008-0000-0200-0000E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7" name="Text Box 3">
          <a:extLst>
            <a:ext uri="{FF2B5EF4-FFF2-40B4-BE49-F238E27FC236}">
              <a16:creationId xmlns:a16="http://schemas.microsoft.com/office/drawing/2014/main" xmlns="" id="{00000000-0008-0000-0200-0000E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48" name="Text Box 1">
          <a:extLst>
            <a:ext uri="{FF2B5EF4-FFF2-40B4-BE49-F238E27FC236}">
              <a16:creationId xmlns:a16="http://schemas.microsoft.com/office/drawing/2014/main" xmlns="" id="{00000000-0008-0000-0200-0000E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749" name="Text Box 1">
          <a:extLst>
            <a:ext uri="{FF2B5EF4-FFF2-40B4-BE49-F238E27FC236}">
              <a16:creationId xmlns:a16="http://schemas.microsoft.com/office/drawing/2014/main" xmlns="" id="{00000000-0008-0000-0200-0000ED02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0" name="Text Box 1">
          <a:extLst>
            <a:ext uri="{FF2B5EF4-FFF2-40B4-BE49-F238E27FC236}">
              <a16:creationId xmlns:a16="http://schemas.microsoft.com/office/drawing/2014/main" xmlns="" id="{00000000-0008-0000-0200-0000E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1" name="Text Box 3">
          <a:extLst>
            <a:ext uri="{FF2B5EF4-FFF2-40B4-BE49-F238E27FC236}">
              <a16:creationId xmlns:a16="http://schemas.microsoft.com/office/drawing/2014/main" xmlns="" id="{00000000-0008-0000-0200-0000E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2" name="Text Box 1">
          <a:extLst>
            <a:ext uri="{FF2B5EF4-FFF2-40B4-BE49-F238E27FC236}">
              <a16:creationId xmlns:a16="http://schemas.microsoft.com/office/drawing/2014/main" xmlns="" id="{00000000-0008-0000-0200-0000F0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3" name="Text Box 3">
          <a:extLst>
            <a:ext uri="{FF2B5EF4-FFF2-40B4-BE49-F238E27FC236}">
              <a16:creationId xmlns:a16="http://schemas.microsoft.com/office/drawing/2014/main" xmlns="" id="{00000000-0008-0000-0200-0000F1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4" name="Text Box 1">
          <a:extLst>
            <a:ext uri="{FF2B5EF4-FFF2-40B4-BE49-F238E27FC236}">
              <a16:creationId xmlns:a16="http://schemas.microsoft.com/office/drawing/2014/main" xmlns="" id="{00000000-0008-0000-0200-0000F2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5" name="Text Box 1">
          <a:extLst>
            <a:ext uri="{FF2B5EF4-FFF2-40B4-BE49-F238E27FC236}">
              <a16:creationId xmlns:a16="http://schemas.microsoft.com/office/drawing/2014/main" xmlns="" id="{00000000-0008-0000-0200-0000F3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6" name="Text Box 3">
          <a:extLst>
            <a:ext uri="{FF2B5EF4-FFF2-40B4-BE49-F238E27FC236}">
              <a16:creationId xmlns:a16="http://schemas.microsoft.com/office/drawing/2014/main" xmlns="" id="{00000000-0008-0000-0200-0000F4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7" name="Text Box 1">
          <a:extLst>
            <a:ext uri="{FF2B5EF4-FFF2-40B4-BE49-F238E27FC236}">
              <a16:creationId xmlns:a16="http://schemas.microsoft.com/office/drawing/2014/main" xmlns="" id="{00000000-0008-0000-0200-0000F5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8" name="Text Box 3">
          <a:extLst>
            <a:ext uri="{FF2B5EF4-FFF2-40B4-BE49-F238E27FC236}">
              <a16:creationId xmlns:a16="http://schemas.microsoft.com/office/drawing/2014/main" xmlns="" id="{00000000-0008-0000-0200-0000F6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59" name="Text Box 1">
          <a:extLst>
            <a:ext uri="{FF2B5EF4-FFF2-40B4-BE49-F238E27FC236}">
              <a16:creationId xmlns:a16="http://schemas.microsoft.com/office/drawing/2014/main" xmlns="" id="{00000000-0008-0000-0200-0000F7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0" name="Text Box 1">
          <a:extLst>
            <a:ext uri="{FF2B5EF4-FFF2-40B4-BE49-F238E27FC236}">
              <a16:creationId xmlns:a16="http://schemas.microsoft.com/office/drawing/2014/main" xmlns="" id="{00000000-0008-0000-0200-0000F8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1" name="Text Box 3">
          <a:extLst>
            <a:ext uri="{FF2B5EF4-FFF2-40B4-BE49-F238E27FC236}">
              <a16:creationId xmlns:a16="http://schemas.microsoft.com/office/drawing/2014/main" xmlns="" id="{00000000-0008-0000-0200-0000F9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2" name="Text Box 1">
          <a:extLst>
            <a:ext uri="{FF2B5EF4-FFF2-40B4-BE49-F238E27FC236}">
              <a16:creationId xmlns:a16="http://schemas.microsoft.com/office/drawing/2014/main" xmlns="" id="{00000000-0008-0000-0200-0000FA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3" name="Text Box 3">
          <a:extLst>
            <a:ext uri="{FF2B5EF4-FFF2-40B4-BE49-F238E27FC236}">
              <a16:creationId xmlns:a16="http://schemas.microsoft.com/office/drawing/2014/main" xmlns="" id="{00000000-0008-0000-0200-0000FB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4" name="Text Box 1">
          <a:extLst>
            <a:ext uri="{FF2B5EF4-FFF2-40B4-BE49-F238E27FC236}">
              <a16:creationId xmlns:a16="http://schemas.microsoft.com/office/drawing/2014/main" xmlns="" id="{00000000-0008-0000-0200-0000FC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5" name="Text Box 1">
          <a:extLst>
            <a:ext uri="{FF2B5EF4-FFF2-40B4-BE49-F238E27FC236}">
              <a16:creationId xmlns:a16="http://schemas.microsoft.com/office/drawing/2014/main" xmlns="" id="{00000000-0008-0000-0200-0000FD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6" name="Text Box 3">
          <a:extLst>
            <a:ext uri="{FF2B5EF4-FFF2-40B4-BE49-F238E27FC236}">
              <a16:creationId xmlns:a16="http://schemas.microsoft.com/office/drawing/2014/main" xmlns="" id="{00000000-0008-0000-0200-0000FE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7" name="Text Box 1">
          <a:extLst>
            <a:ext uri="{FF2B5EF4-FFF2-40B4-BE49-F238E27FC236}">
              <a16:creationId xmlns:a16="http://schemas.microsoft.com/office/drawing/2014/main" xmlns="" id="{00000000-0008-0000-0200-0000FF02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8" name="Text Box 3">
          <a:extLst>
            <a:ext uri="{FF2B5EF4-FFF2-40B4-BE49-F238E27FC236}">
              <a16:creationId xmlns:a16="http://schemas.microsoft.com/office/drawing/2014/main" xmlns="" id="{00000000-0008-0000-0200-00000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69" name="Text Box 1">
          <a:extLst>
            <a:ext uri="{FF2B5EF4-FFF2-40B4-BE49-F238E27FC236}">
              <a16:creationId xmlns:a16="http://schemas.microsoft.com/office/drawing/2014/main" xmlns="" id="{00000000-0008-0000-0200-00000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0" name="Text Box 1">
          <a:extLst>
            <a:ext uri="{FF2B5EF4-FFF2-40B4-BE49-F238E27FC236}">
              <a16:creationId xmlns:a16="http://schemas.microsoft.com/office/drawing/2014/main" xmlns="" id="{00000000-0008-0000-0200-00000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1" name="Text Box 3">
          <a:extLst>
            <a:ext uri="{FF2B5EF4-FFF2-40B4-BE49-F238E27FC236}">
              <a16:creationId xmlns:a16="http://schemas.microsoft.com/office/drawing/2014/main" xmlns="" id="{00000000-0008-0000-0200-00000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2" name="Text Box 1">
          <a:extLst>
            <a:ext uri="{FF2B5EF4-FFF2-40B4-BE49-F238E27FC236}">
              <a16:creationId xmlns:a16="http://schemas.microsoft.com/office/drawing/2014/main" xmlns="" id="{00000000-0008-0000-0200-00000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3" name="Text Box 3">
          <a:extLst>
            <a:ext uri="{FF2B5EF4-FFF2-40B4-BE49-F238E27FC236}">
              <a16:creationId xmlns:a16="http://schemas.microsoft.com/office/drawing/2014/main" xmlns="" id="{00000000-0008-0000-0200-00000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4" name="Text Box 1">
          <a:extLst>
            <a:ext uri="{FF2B5EF4-FFF2-40B4-BE49-F238E27FC236}">
              <a16:creationId xmlns:a16="http://schemas.microsoft.com/office/drawing/2014/main" xmlns="" id="{00000000-0008-0000-0200-00000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5" name="Text Box 1">
          <a:extLst>
            <a:ext uri="{FF2B5EF4-FFF2-40B4-BE49-F238E27FC236}">
              <a16:creationId xmlns:a16="http://schemas.microsoft.com/office/drawing/2014/main" xmlns="" id="{00000000-0008-0000-0200-00000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6" name="Text Box 3">
          <a:extLst>
            <a:ext uri="{FF2B5EF4-FFF2-40B4-BE49-F238E27FC236}">
              <a16:creationId xmlns:a16="http://schemas.microsoft.com/office/drawing/2014/main" xmlns="" id="{00000000-0008-0000-0200-00000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7" name="Text Box 1">
          <a:extLst>
            <a:ext uri="{FF2B5EF4-FFF2-40B4-BE49-F238E27FC236}">
              <a16:creationId xmlns:a16="http://schemas.microsoft.com/office/drawing/2014/main" xmlns="" id="{00000000-0008-0000-0200-00000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8" name="Text Box 3">
          <a:extLst>
            <a:ext uri="{FF2B5EF4-FFF2-40B4-BE49-F238E27FC236}">
              <a16:creationId xmlns:a16="http://schemas.microsoft.com/office/drawing/2014/main" xmlns="" id="{00000000-0008-0000-0200-00000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79" name="Text Box 1">
          <a:extLst>
            <a:ext uri="{FF2B5EF4-FFF2-40B4-BE49-F238E27FC236}">
              <a16:creationId xmlns:a16="http://schemas.microsoft.com/office/drawing/2014/main" xmlns="" id="{00000000-0008-0000-0200-00000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0" name="Text Box 1">
          <a:extLst>
            <a:ext uri="{FF2B5EF4-FFF2-40B4-BE49-F238E27FC236}">
              <a16:creationId xmlns:a16="http://schemas.microsoft.com/office/drawing/2014/main" xmlns="" id="{00000000-0008-0000-0200-00000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1" name="Text Box 3">
          <a:extLst>
            <a:ext uri="{FF2B5EF4-FFF2-40B4-BE49-F238E27FC236}">
              <a16:creationId xmlns:a16="http://schemas.microsoft.com/office/drawing/2014/main" xmlns="" id="{00000000-0008-0000-0200-00000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2" name="Text Box 1">
          <a:extLst>
            <a:ext uri="{FF2B5EF4-FFF2-40B4-BE49-F238E27FC236}">
              <a16:creationId xmlns:a16="http://schemas.microsoft.com/office/drawing/2014/main" xmlns="" id="{00000000-0008-0000-0200-00000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3" name="Text Box 3">
          <a:extLst>
            <a:ext uri="{FF2B5EF4-FFF2-40B4-BE49-F238E27FC236}">
              <a16:creationId xmlns:a16="http://schemas.microsoft.com/office/drawing/2014/main" xmlns="" id="{00000000-0008-0000-0200-00000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4" name="Text Box 1">
          <a:extLst>
            <a:ext uri="{FF2B5EF4-FFF2-40B4-BE49-F238E27FC236}">
              <a16:creationId xmlns:a16="http://schemas.microsoft.com/office/drawing/2014/main" xmlns="" id="{00000000-0008-0000-0200-00001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5" name="Text Box 1">
          <a:extLst>
            <a:ext uri="{FF2B5EF4-FFF2-40B4-BE49-F238E27FC236}">
              <a16:creationId xmlns:a16="http://schemas.microsoft.com/office/drawing/2014/main" xmlns="" id="{00000000-0008-0000-0200-00001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6" name="Text Box 3">
          <a:extLst>
            <a:ext uri="{FF2B5EF4-FFF2-40B4-BE49-F238E27FC236}">
              <a16:creationId xmlns:a16="http://schemas.microsoft.com/office/drawing/2014/main" xmlns="" id="{00000000-0008-0000-0200-00001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7" name="Text Box 1">
          <a:extLst>
            <a:ext uri="{FF2B5EF4-FFF2-40B4-BE49-F238E27FC236}">
              <a16:creationId xmlns:a16="http://schemas.microsoft.com/office/drawing/2014/main" xmlns="" id="{00000000-0008-0000-0200-00001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8" name="Text Box 3">
          <a:extLst>
            <a:ext uri="{FF2B5EF4-FFF2-40B4-BE49-F238E27FC236}">
              <a16:creationId xmlns:a16="http://schemas.microsoft.com/office/drawing/2014/main" xmlns="" id="{00000000-0008-0000-0200-00001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89" name="Text Box 1">
          <a:extLst>
            <a:ext uri="{FF2B5EF4-FFF2-40B4-BE49-F238E27FC236}">
              <a16:creationId xmlns:a16="http://schemas.microsoft.com/office/drawing/2014/main" xmlns="" id="{00000000-0008-0000-0200-00001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0" name="Text Box 1">
          <a:extLst>
            <a:ext uri="{FF2B5EF4-FFF2-40B4-BE49-F238E27FC236}">
              <a16:creationId xmlns:a16="http://schemas.microsoft.com/office/drawing/2014/main" xmlns="" id="{00000000-0008-0000-0200-00001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1" name="Text Box 3">
          <a:extLst>
            <a:ext uri="{FF2B5EF4-FFF2-40B4-BE49-F238E27FC236}">
              <a16:creationId xmlns:a16="http://schemas.microsoft.com/office/drawing/2014/main" xmlns="" id="{00000000-0008-0000-0200-00001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2" name="Text Box 1">
          <a:extLst>
            <a:ext uri="{FF2B5EF4-FFF2-40B4-BE49-F238E27FC236}">
              <a16:creationId xmlns:a16="http://schemas.microsoft.com/office/drawing/2014/main" xmlns="" id="{00000000-0008-0000-0200-00001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3" name="Text Box 3">
          <a:extLst>
            <a:ext uri="{FF2B5EF4-FFF2-40B4-BE49-F238E27FC236}">
              <a16:creationId xmlns:a16="http://schemas.microsoft.com/office/drawing/2014/main" xmlns="" id="{00000000-0008-0000-0200-00001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4" name="Text Box 1">
          <a:extLst>
            <a:ext uri="{FF2B5EF4-FFF2-40B4-BE49-F238E27FC236}">
              <a16:creationId xmlns:a16="http://schemas.microsoft.com/office/drawing/2014/main" xmlns="" id="{00000000-0008-0000-0200-00001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5" name="Text Box 1">
          <a:extLst>
            <a:ext uri="{FF2B5EF4-FFF2-40B4-BE49-F238E27FC236}">
              <a16:creationId xmlns:a16="http://schemas.microsoft.com/office/drawing/2014/main" xmlns="" id="{00000000-0008-0000-0200-00001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6" name="Text Box 3">
          <a:extLst>
            <a:ext uri="{FF2B5EF4-FFF2-40B4-BE49-F238E27FC236}">
              <a16:creationId xmlns:a16="http://schemas.microsoft.com/office/drawing/2014/main" xmlns="" id="{00000000-0008-0000-0200-00001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7" name="Text Box 1">
          <a:extLst>
            <a:ext uri="{FF2B5EF4-FFF2-40B4-BE49-F238E27FC236}">
              <a16:creationId xmlns:a16="http://schemas.microsoft.com/office/drawing/2014/main" xmlns="" id="{00000000-0008-0000-0200-00001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8" name="Text Box 3">
          <a:extLst>
            <a:ext uri="{FF2B5EF4-FFF2-40B4-BE49-F238E27FC236}">
              <a16:creationId xmlns:a16="http://schemas.microsoft.com/office/drawing/2014/main" xmlns="" id="{00000000-0008-0000-0200-00001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799" name="Text Box 1">
          <a:extLst>
            <a:ext uri="{FF2B5EF4-FFF2-40B4-BE49-F238E27FC236}">
              <a16:creationId xmlns:a16="http://schemas.microsoft.com/office/drawing/2014/main" xmlns="" id="{00000000-0008-0000-0200-00001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0" name="Text Box 1">
          <a:extLst>
            <a:ext uri="{FF2B5EF4-FFF2-40B4-BE49-F238E27FC236}">
              <a16:creationId xmlns:a16="http://schemas.microsoft.com/office/drawing/2014/main" xmlns="" id="{00000000-0008-0000-0200-00002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1" name="Text Box 3">
          <a:extLst>
            <a:ext uri="{FF2B5EF4-FFF2-40B4-BE49-F238E27FC236}">
              <a16:creationId xmlns:a16="http://schemas.microsoft.com/office/drawing/2014/main" xmlns="" id="{00000000-0008-0000-0200-00002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2" name="Text Box 1">
          <a:extLst>
            <a:ext uri="{FF2B5EF4-FFF2-40B4-BE49-F238E27FC236}">
              <a16:creationId xmlns:a16="http://schemas.microsoft.com/office/drawing/2014/main" xmlns="" id="{00000000-0008-0000-0200-00002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3" name="Text Box 3">
          <a:extLst>
            <a:ext uri="{FF2B5EF4-FFF2-40B4-BE49-F238E27FC236}">
              <a16:creationId xmlns:a16="http://schemas.microsoft.com/office/drawing/2014/main" xmlns="" id="{00000000-0008-0000-0200-00002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4" name="Text Box 1">
          <a:extLst>
            <a:ext uri="{FF2B5EF4-FFF2-40B4-BE49-F238E27FC236}">
              <a16:creationId xmlns:a16="http://schemas.microsoft.com/office/drawing/2014/main" xmlns="" id="{00000000-0008-0000-0200-00002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5" name="Text Box 1">
          <a:extLst>
            <a:ext uri="{FF2B5EF4-FFF2-40B4-BE49-F238E27FC236}">
              <a16:creationId xmlns:a16="http://schemas.microsoft.com/office/drawing/2014/main" xmlns="" id="{00000000-0008-0000-0200-00002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6" name="Text Box 3">
          <a:extLst>
            <a:ext uri="{FF2B5EF4-FFF2-40B4-BE49-F238E27FC236}">
              <a16:creationId xmlns:a16="http://schemas.microsoft.com/office/drawing/2014/main" xmlns="" id="{00000000-0008-0000-0200-00002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7" name="Text Box 1">
          <a:extLst>
            <a:ext uri="{FF2B5EF4-FFF2-40B4-BE49-F238E27FC236}">
              <a16:creationId xmlns:a16="http://schemas.microsoft.com/office/drawing/2014/main" xmlns="" id="{00000000-0008-0000-0200-00002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8" name="Text Box 3">
          <a:extLst>
            <a:ext uri="{FF2B5EF4-FFF2-40B4-BE49-F238E27FC236}">
              <a16:creationId xmlns:a16="http://schemas.microsoft.com/office/drawing/2014/main" xmlns="" id="{00000000-0008-0000-0200-00002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09" name="Text Box 1">
          <a:extLst>
            <a:ext uri="{FF2B5EF4-FFF2-40B4-BE49-F238E27FC236}">
              <a16:creationId xmlns:a16="http://schemas.microsoft.com/office/drawing/2014/main" xmlns="" id="{00000000-0008-0000-0200-00002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0" name="Text Box 1">
          <a:extLst>
            <a:ext uri="{FF2B5EF4-FFF2-40B4-BE49-F238E27FC236}">
              <a16:creationId xmlns:a16="http://schemas.microsoft.com/office/drawing/2014/main" xmlns="" id="{00000000-0008-0000-0200-00002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1" name="Text Box 3">
          <a:extLst>
            <a:ext uri="{FF2B5EF4-FFF2-40B4-BE49-F238E27FC236}">
              <a16:creationId xmlns:a16="http://schemas.microsoft.com/office/drawing/2014/main" xmlns="" id="{00000000-0008-0000-0200-00002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2" name="Text Box 1">
          <a:extLst>
            <a:ext uri="{FF2B5EF4-FFF2-40B4-BE49-F238E27FC236}">
              <a16:creationId xmlns:a16="http://schemas.microsoft.com/office/drawing/2014/main" xmlns="" id="{00000000-0008-0000-0200-00002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3" name="Text Box 3">
          <a:extLst>
            <a:ext uri="{FF2B5EF4-FFF2-40B4-BE49-F238E27FC236}">
              <a16:creationId xmlns:a16="http://schemas.microsoft.com/office/drawing/2014/main" xmlns="" id="{00000000-0008-0000-0200-00002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4" name="Text Box 1">
          <a:extLst>
            <a:ext uri="{FF2B5EF4-FFF2-40B4-BE49-F238E27FC236}">
              <a16:creationId xmlns:a16="http://schemas.microsoft.com/office/drawing/2014/main" xmlns="" id="{00000000-0008-0000-0200-00002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5" name="Text Box 1">
          <a:extLst>
            <a:ext uri="{FF2B5EF4-FFF2-40B4-BE49-F238E27FC236}">
              <a16:creationId xmlns:a16="http://schemas.microsoft.com/office/drawing/2014/main" xmlns="" id="{00000000-0008-0000-0200-00002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6" name="Text Box 3">
          <a:extLst>
            <a:ext uri="{FF2B5EF4-FFF2-40B4-BE49-F238E27FC236}">
              <a16:creationId xmlns:a16="http://schemas.microsoft.com/office/drawing/2014/main" xmlns="" id="{00000000-0008-0000-0200-00003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7" name="Text Box 1">
          <a:extLst>
            <a:ext uri="{FF2B5EF4-FFF2-40B4-BE49-F238E27FC236}">
              <a16:creationId xmlns:a16="http://schemas.microsoft.com/office/drawing/2014/main" xmlns="" id="{00000000-0008-0000-0200-00003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8" name="Text Box 3">
          <a:extLst>
            <a:ext uri="{FF2B5EF4-FFF2-40B4-BE49-F238E27FC236}">
              <a16:creationId xmlns:a16="http://schemas.microsoft.com/office/drawing/2014/main" xmlns="" id="{00000000-0008-0000-0200-00003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19" name="Text Box 1">
          <a:extLst>
            <a:ext uri="{FF2B5EF4-FFF2-40B4-BE49-F238E27FC236}">
              <a16:creationId xmlns:a16="http://schemas.microsoft.com/office/drawing/2014/main" xmlns="" id="{00000000-0008-0000-0200-00003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0" name="Text Box 1">
          <a:extLst>
            <a:ext uri="{FF2B5EF4-FFF2-40B4-BE49-F238E27FC236}">
              <a16:creationId xmlns:a16="http://schemas.microsoft.com/office/drawing/2014/main" xmlns="" id="{00000000-0008-0000-0200-00003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1" name="Text Box 3">
          <a:extLst>
            <a:ext uri="{FF2B5EF4-FFF2-40B4-BE49-F238E27FC236}">
              <a16:creationId xmlns:a16="http://schemas.microsoft.com/office/drawing/2014/main" xmlns="" id="{00000000-0008-0000-0200-00003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2" name="Text Box 1">
          <a:extLst>
            <a:ext uri="{FF2B5EF4-FFF2-40B4-BE49-F238E27FC236}">
              <a16:creationId xmlns:a16="http://schemas.microsoft.com/office/drawing/2014/main" xmlns="" id="{00000000-0008-0000-0200-00003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3" name="Text Box 3">
          <a:extLst>
            <a:ext uri="{FF2B5EF4-FFF2-40B4-BE49-F238E27FC236}">
              <a16:creationId xmlns:a16="http://schemas.microsoft.com/office/drawing/2014/main" xmlns="" id="{00000000-0008-0000-0200-00003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4" name="Text Box 1">
          <a:extLst>
            <a:ext uri="{FF2B5EF4-FFF2-40B4-BE49-F238E27FC236}">
              <a16:creationId xmlns:a16="http://schemas.microsoft.com/office/drawing/2014/main" xmlns="" id="{00000000-0008-0000-0200-00003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5" name="Text Box 1">
          <a:extLst>
            <a:ext uri="{FF2B5EF4-FFF2-40B4-BE49-F238E27FC236}">
              <a16:creationId xmlns:a16="http://schemas.microsoft.com/office/drawing/2014/main" xmlns="" id="{00000000-0008-0000-0200-00003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6" name="Text Box 3">
          <a:extLst>
            <a:ext uri="{FF2B5EF4-FFF2-40B4-BE49-F238E27FC236}">
              <a16:creationId xmlns:a16="http://schemas.microsoft.com/office/drawing/2014/main" xmlns="" id="{00000000-0008-0000-0200-00003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7" name="Text Box 1">
          <a:extLst>
            <a:ext uri="{FF2B5EF4-FFF2-40B4-BE49-F238E27FC236}">
              <a16:creationId xmlns:a16="http://schemas.microsoft.com/office/drawing/2014/main" xmlns="" id="{00000000-0008-0000-0200-00003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8" name="Text Box 3">
          <a:extLst>
            <a:ext uri="{FF2B5EF4-FFF2-40B4-BE49-F238E27FC236}">
              <a16:creationId xmlns:a16="http://schemas.microsoft.com/office/drawing/2014/main" xmlns="" id="{00000000-0008-0000-0200-00003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29" name="Text Box 1">
          <a:extLst>
            <a:ext uri="{FF2B5EF4-FFF2-40B4-BE49-F238E27FC236}">
              <a16:creationId xmlns:a16="http://schemas.microsoft.com/office/drawing/2014/main" xmlns="" id="{00000000-0008-0000-0200-00003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0" name="Text Box 1">
          <a:extLst>
            <a:ext uri="{FF2B5EF4-FFF2-40B4-BE49-F238E27FC236}">
              <a16:creationId xmlns:a16="http://schemas.microsoft.com/office/drawing/2014/main" xmlns="" id="{00000000-0008-0000-0200-00003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1" name="Text Box 3">
          <a:extLst>
            <a:ext uri="{FF2B5EF4-FFF2-40B4-BE49-F238E27FC236}">
              <a16:creationId xmlns:a16="http://schemas.microsoft.com/office/drawing/2014/main" xmlns="" id="{00000000-0008-0000-0200-00003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2" name="Text Box 1">
          <a:extLst>
            <a:ext uri="{FF2B5EF4-FFF2-40B4-BE49-F238E27FC236}">
              <a16:creationId xmlns:a16="http://schemas.microsoft.com/office/drawing/2014/main" xmlns="" id="{00000000-0008-0000-0200-00004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3" name="Text Box 3">
          <a:extLst>
            <a:ext uri="{FF2B5EF4-FFF2-40B4-BE49-F238E27FC236}">
              <a16:creationId xmlns:a16="http://schemas.microsoft.com/office/drawing/2014/main" xmlns="" id="{00000000-0008-0000-0200-00004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4" name="Text Box 1">
          <a:extLst>
            <a:ext uri="{FF2B5EF4-FFF2-40B4-BE49-F238E27FC236}">
              <a16:creationId xmlns:a16="http://schemas.microsoft.com/office/drawing/2014/main" xmlns="" id="{00000000-0008-0000-0200-00004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5" name="Text Box 1">
          <a:extLst>
            <a:ext uri="{FF2B5EF4-FFF2-40B4-BE49-F238E27FC236}">
              <a16:creationId xmlns:a16="http://schemas.microsoft.com/office/drawing/2014/main" xmlns="" id="{00000000-0008-0000-0200-00004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6" name="Text Box 3">
          <a:extLst>
            <a:ext uri="{FF2B5EF4-FFF2-40B4-BE49-F238E27FC236}">
              <a16:creationId xmlns:a16="http://schemas.microsoft.com/office/drawing/2014/main" xmlns="" id="{00000000-0008-0000-0200-00004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7" name="Text Box 1">
          <a:extLst>
            <a:ext uri="{FF2B5EF4-FFF2-40B4-BE49-F238E27FC236}">
              <a16:creationId xmlns:a16="http://schemas.microsoft.com/office/drawing/2014/main" xmlns="" id="{00000000-0008-0000-0200-00004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8" name="Text Box 3">
          <a:extLst>
            <a:ext uri="{FF2B5EF4-FFF2-40B4-BE49-F238E27FC236}">
              <a16:creationId xmlns:a16="http://schemas.microsoft.com/office/drawing/2014/main" xmlns="" id="{00000000-0008-0000-0200-00004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39" name="Text Box 1">
          <a:extLst>
            <a:ext uri="{FF2B5EF4-FFF2-40B4-BE49-F238E27FC236}">
              <a16:creationId xmlns:a16="http://schemas.microsoft.com/office/drawing/2014/main" xmlns="" id="{00000000-0008-0000-0200-00004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0" name="Text Box 1">
          <a:extLst>
            <a:ext uri="{FF2B5EF4-FFF2-40B4-BE49-F238E27FC236}">
              <a16:creationId xmlns:a16="http://schemas.microsoft.com/office/drawing/2014/main" xmlns="" id="{00000000-0008-0000-0200-00004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1" name="Text Box 3">
          <a:extLst>
            <a:ext uri="{FF2B5EF4-FFF2-40B4-BE49-F238E27FC236}">
              <a16:creationId xmlns:a16="http://schemas.microsoft.com/office/drawing/2014/main" xmlns="" id="{00000000-0008-0000-0200-00004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2" name="Text Box 1">
          <a:extLst>
            <a:ext uri="{FF2B5EF4-FFF2-40B4-BE49-F238E27FC236}">
              <a16:creationId xmlns:a16="http://schemas.microsoft.com/office/drawing/2014/main" xmlns="" id="{00000000-0008-0000-0200-00004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3" name="Text Box 3">
          <a:extLst>
            <a:ext uri="{FF2B5EF4-FFF2-40B4-BE49-F238E27FC236}">
              <a16:creationId xmlns:a16="http://schemas.microsoft.com/office/drawing/2014/main" xmlns="" id="{00000000-0008-0000-0200-00004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4" name="Text Box 1">
          <a:extLst>
            <a:ext uri="{FF2B5EF4-FFF2-40B4-BE49-F238E27FC236}">
              <a16:creationId xmlns:a16="http://schemas.microsoft.com/office/drawing/2014/main" xmlns="" id="{00000000-0008-0000-0200-00004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5" name="Text Box 1">
          <a:extLst>
            <a:ext uri="{FF2B5EF4-FFF2-40B4-BE49-F238E27FC236}">
              <a16:creationId xmlns:a16="http://schemas.microsoft.com/office/drawing/2014/main" xmlns="" id="{00000000-0008-0000-0200-00004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6" name="Text Box 3">
          <a:extLst>
            <a:ext uri="{FF2B5EF4-FFF2-40B4-BE49-F238E27FC236}">
              <a16:creationId xmlns:a16="http://schemas.microsoft.com/office/drawing/2014/main" xmlns="" id="{00000000-0008-0000-0200-00004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7" name="Text Box 1">
          <a:extLst>
            <a:ext uri="{FF2B5EF4-FFF2-40B4-BE49-F238E27FC236}">
              <a16:creationId xmlns:a16="http://schemas.microsoft.com/office/drawing/2014/main" xmlns="" id="{00000000-0008-0000-0200-00004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8" name="Text Box 3">
          <a:extLst>
            <a:ext uri="{FF2B5EF4-FFF2-40B4-BE49-F238E27FC236}">
              <a16:creationId xmlns:a16="http://schemas.microsoft.com/office/drawing/2014/main" xmlns="" id="{00000000-0008-0000-0200-00005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49" name="Text Box 1">
          <a:extLst>
            <a:ext uri="{FF2B5EF4-FFF2-40B4-BE49-F238E27FC236}">
              <a16:creationId xmlns:a16="http://schemas.microsoft.com/office/drawing/2014/main" xmlns="" id="{00000000-0008-0000-0200-00005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0" name="Text Box 1">
          <a:extLst>
            <a:ext uri="{FF2B5EF4-FFF2-40B4-BE49-F238E27FC236}">
              <a16:creationId xmlns:a16="http://schemas.microsoft.com/office/drawing/2014/main" xmlns="" id="{00000000-0008-0000-0200-00005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1" name="Text Box 3">
          <a:extLst>
            <a:ext uri="{FF2B5EF4-FFF2-40B4-BE49-F238E27FC236}">
              <a16:creationId xmlns:a16="http://schemas.microsoft.com/office/drawing/2014/main" xmlns="" id="{00000000-0008-0000-0200-00005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2" name="Text Box 1">
          <a:extLst>
            <a:ext uri="{FF2B5EF4-FFF2-40B4-BE49-F238E27FC236}">
              <a16:creationId xmlns:a16="http://schemas.microsoft.com/office/drawing/2014/main" xmlns="" id="{00000000-0008-0000-0200-00005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3" name="Text Box 3">
          <a:extLst>
            <a:ext uri="{FF2B5EF4-FFF2-40B4-BE49-F238E27FC236}">
              <a16:creationId xmlns:a16="http://schemas.microsoft.com/office/drawing/2014/main" xmlns="" id="{00000000-0008-0000-0200-00005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4" name="Text Box 1">
          <a:extLst>
            <a:ext uri="{FF2B5EF4-FFF2-40B4-BE49-F238E27FC236}">
              <a16:creationId xmlns:a16="http://schemas.microsoft.com/office/drawing/2014/main" xmlns="" id="{00000000-0008-0000-0200-00005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5" name="Text Box 1">
          <a:extLst>
            <a:ext uri="{FF2B5EF4-FFF2-40B4-BE49-F238E27FC236}">
              <a16:creationId xmlns:a16="http://schemas.microsoft.com/office/drawing/2014/main" xmlns="" id="{00000000-0008-0000-0200-00005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6" name="Text Box 3">
          <a:extLst>
            <a:ext uri="{FF2B5EF4-FFF2-40B4-BE49-F238E27FC236}">
              <a16:creationId xmlns:a16="http://schemas.microsoft.com/office/drawing/2014/main" xmlns="" id="{00000000-0008-0000-0200-00005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7" name="Text Box 1">
          <a:extLst>
            <a:ext uri="{FF2B5EF4-FFF2-40B4-BE49-F238E27FC236}">
              <a16:creationId xmlns:a16="http://schemas.microsoft.com/office/drawing/2014/main" xmlns="" id="{00000000-0008-0000-0200-00005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8" name="Text Box 3">
          <a:extLst>
            <a:ext uri="{FF2B5EF4-FFF2-40B4-BE49-F238E27FC236}">
              <a16:creationId xmlns:a16="http://schemas.microsoft.com/office/drawing/2014/main" xmlns="" id="{00000000-0008-0000-0200-00005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59" name="Text Box 1">
          <a:extLst>
            <a:ext uri="{FF2B5EF4-FFF2-40B4-BE49-F238E27FC236}">
              <a16:creationId xmlns:a16="http://schemas.microsoft.com/office/drawing/2014/main" xmlns="" id="{00000000-0008-0000-0200-00005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0" name="Text Box 1">
          <a:extLst>
            <a:ext uri="{FF2B5EF4-FFF2-40B4-BE49-F238E27FC236}">
              <a16:creationId xmlns:a16="http://schemas.microsoft.com/office/drawing/2014/main" xmlns="" id="{00000000-0008-0000-0200-00005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1" name="Text Box 3">
          <a:extLst>
            <a:ext uri="{FF2B5EF4-FFF2-40B4-BE49-F238E27FC236}">
              <a16:creationId xmlns:a16="http://schemas.microsoft.com/office/drawing/2014/main" xmlns="" id="{00000000-0008-0000-0200-00005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2" name="Text Box 1">
          <a:extLst>
            <a:ext uri="{FF2B5EF4-FFF2-40B4-BE49-F238E27FC236}">
              <a16:creationId xmlns:a16="http://schemas.microsoft.com/office/drawing/2014/main" xmlns="" id="{00000000-0008-0000-0200-00005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3" name="Text Box 3">
          <a:extLst>
            <a:ext uri="{FF2B5EF4-FFF2-40B4-BE49-F238E27FC236}">
              <a16:creationId xmlns:a16="http://schemas.microsoft.com/office/drawing/2014/main" xmlns="" id="{00000000-0008-0000-0200-00005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4" name="Text Box 1">
          <a:extLst>
            <a:ext uri="{FF2B5EF4-FFF2-40B4-BE49-F238E27FC236}">
              <a16:creationId xmlns:a16="http://schemas.microsoft.com/office/drawing/2014/main" xmlns="" id="{00000000-0008-0000-0200-00006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5" name="Text Box 1">
          <a:extLst>
            <a:ext uri="{FF2B5EF4-FFF2-40B4-BE49-F238E27FC236}">
              <a16:creationId xmlns:a16="http://schemas.microsoft.com/office/drawing/2014/main" xmlns="" id="{00000000-0008-0000-0200-00006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6" name="Text Box 3">
          <a:extLst>
            <a:ext uri="{FF2B5EF4-FFF2-40B4-BE49-F238E27FC236}">
              <a16:creationId xmlns:a16="http://schemas.microsoft.com/office/drawing/2014/main" xmlns="" id="{00000000-0008-0000-0200-00006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7" name="Text Box 1">
          <a:extLst>
            <a:ext uri="{FF2B5EF4-FFF2-40B4-BE49-F238E27FC236}">
              <a16:creationId xmlns:a16="http://schemas.microsoft.com/office/drawing/2014/main" xmlns="" id="{00000000-0008-0000-0200-00006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8" name="Text Box 3">
          <a:extLst>
            <a:ext uri="{FF2B5EF4-FFF2-40B4-BE49-F238E27FC236}">
              <a16:creationId xmlns:a16="http://schemas.microsoft.com/office/drawing/2014/main" xmlns="" id="{00000000-0008-0000-0200-00006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69" name="Text Box 1">
          <a:extLst>
            <a:ext uri="{FF2B5EF4-FFF2-40B4-BE49-F238E27FC236}">
              <a16:creationId xmlns:a16="http://schemas.microsoft.com/office/drawing/2014/main" xmlns="" id="{00000000-0008-0000-0200-00006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0" name="Text Box 1">
          <a:extLst>
            <a:ext uri="{FF2B5EF4-FFF2-40B4-BE49-F238E27FC236}">
              <a16:creationId xmlns:a16="http://schemas.microsoft.com/office/drawing/2014/main" xmlns="" id="{00000000-0008-0000-0200-00006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1" name="Text Box 3">
          <a:extLst>
            <a:ext uri="{FF2B5EF4-FFF2-40B4-BE49-F238E27FC236}">
              <a16:creationId xmlns:a16="http://schemas.microsoft.com/office/drawing/2014/main" xmlns="" id="{00000000-0008-0000-0200-00006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2" name="Text Box 1">
          <a:extLst>
            <a:ext uri="{FF2B5EF4-FFF2-40B4-BE49-F238E27FC236}">
              <a16:creationId xmlns:a16="http://schemas.microsoft.com/office/drawing/2014/main" xmlns="" id="{00000000-0008-0000-0200-00006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3" name="Text Box 3">
          <a:extLst>
            <a:ext uri="{FF2B5EF4-FFF2-40B4-BE49-F238E27FC236}">
              <a16:creationId xmlns:a16="http://schemas.microsoft.com/office/drawing/2014/main" xmlns="" id="{00000000-0008-0000-0200-00006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4" name="Text Box 1">
          <a:extLst>
            <a:ext uri="{FF2B5EF4-FFF2-40B4-BE49-F238E27FC236}">
              <a16:creationId xmlns:a16="http://schemas.microsoft.com/office/drawing/2014/main" xmlns="" id="{00000000-0008-0000-0200-00006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5" name="Text Box 1">
          <a:extLst>
            <a:ext uri="{FF2B5EF4-FFF2-40B4-BE49-F238E27FC236}">
              <a16:creationId xmlns:a16="http://schemas.microsoft.com/office/drawing/2014/main" xmlns="" id="{00000000-0008-0000-0200-00006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6" name="Text Box 3">
          <a:extLst>
            <a:ext uri="{FF2B5EF4-FFF2-40B4-BE49-F238E27FC236}">
              <a16:creationId xmlns:a16="http://schemas.microsoft.com/office/drawing/2014/main" xmlns="" id="{00000000-0008-0000-0200-00006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7" name="Text Box 1">
          <a:extLst>
            <a:ext uri="{FF2B5EF4-FFF2-40B4-BE49-F238E27FC236}">
              <a16:creationId xmlns:a16="http://schemas.microsoft.com/office/drawing/2014/main" xmlns="" id="{00000000-0008-0000-0200-00006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8" name="Text Box 3">
          <a:extLst>
            <a:ext uri="{FF2B5EF4-FFF2-40B4-BE49-F238E27FC236}">
              <a16:creationId xmlns:a16="http://schemas.microsoft.com/office/drawing/2014/main" xmlns="" id="{00000000-0008-0000-0200-00006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79" name="Text Box 1">
          <a:extLst>
            <a:ext uri="{FF2B5EF4-FFF2-40B4-BE49-F238E27FC236}">
              <a16:creationId xmlns:a16="http://schemas.microsoft.com/office/drawing/2014/main" xmlns="" id="{00000000-0008-0000-0200-00006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0" name="Text Box 1">
          <a:extLst>
            <a:ext uri="{FF2B5EF4-FFF2-40B4-BE49-F238E27FC236}">
              <a16:creationId xmlns:a16="http://schemas.microsoft.com/office/drawing/2014/main" xmlns="" id="{00000000-0008-0000-0200-00007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1" name="Text Box 3">
          <a:extLst>
            <a:ext uri="{FF2B5EF4-FFF2-40B4-BE49-F238E27FC236}">
              <a16:creationId xmlns:a16="http://schemas.microsoft.com/office/drawing/2014/main" xmlns="" id="{00000000-0008-0000-0200-00007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2" name="Text Box 1">
          <a:extLst>
            <a:ext uri="{FF2B5EF4-FFF2-40B4-BE49-F238E27FC236}">
              <a16:creationId xmlns:a16="http://schemas.microsoft.com/office/drawing/2014/main" xmlns="" id="{00000000-0008-0000-0200-00007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3" name="Text Box 3">
          <a:extLst>
            <a:ext uri="{FF2B5EF4-FFF2-40B4-BE49-F238E27FC236}">
              <a16:creationId xmlns:a16="http://schemas.microsoft.com/office/drawing/2014/main" xmlns="" id="{00000000-0008-0000-0200-00007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4" name="Text Box 1">
          <a:extLst>
            <a:ext uri="{FF2B5EF4-FFF2-40B4-BE49-F238E27FC236}">
              <a16:creationId xmlns:a16="http://schemas.microsoft.com/office/drawing/2014/main" xmlns="" id="{00000000-0008-0000-0200-00007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5" name="Text Box 1">
          <a:extLst>
            <a:ext uri="{FF2B5EF4-FFF2-40B4-BE49-F238E27FC236}">
              <a16:creationId xmlns:a16="http://schemas.microsoft.com/office/drawing/2014/main" xmlns="" id="{00000000-0008-0000-0200-00007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6" name="Text Box 3">
          <a:extLst>
            <a:ext uri="{FF2B5EF4-FFF2-40B4-BE49-F238E27FC236}">
              <a16:creationId xmlns:a16="http://schemas.microsoft.com/office/drawing/2014/main" xmlns="" id="{00000000-0008-0000-0200-00007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7" name="Text Box 1">
          <a:extLst>
            <a:ext uri="{FF2B5EF4-FFF2-40B4-BE49-F238E27FC236}">
              <a16:creationId xmlns:a16="http://schemas.microsoft.com/office/drawing/2014/main" xmlns="" id="{00000000-0008-0000-0200-00007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8" name="Text Box 3">
          <a:extLst>
            <a:ext uri="{FF2B5EF4-FFF2-40B4-BE49-F238E27FC236}">
              <a16:creationId xmlns:a16="http://schemas.microsoft.com/office/drawing/2014/main" xmlns="" id="{00000000-0008-0000-0200-00007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89" name="Text Box 1">
          <a:extLst>
            <a:ext uri="{FF2B5EF4-FFF2-40B4-BE49-F238E27FC236}">
              <a16:creationId xmlns:a16="http://schemas.microsoft.com/office/drawing/2014/main" xmlns="" id="{00000000-0008-0000-0200-00007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0" name="Text Box 1">
          <a:extLst>
            <a:ext uri="{FF2B5EF4-FFF2-40B4-BE49-F238E27FC236}">
              <a16:creationId xmlns:a16="http://schemas.microsoft.com/office/drawing/2014/main" xmlns="" id="{00000000-0008-0000-0200-00007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1" name="Text Box 3">
          <a:extLst>
            <a:ext uri="{FF2B5EF4-FFF2-40B4-BE49-F238E27FC236}">
              <a16:creationId xmlns:a16="http://schemas.microsoft.com/office/drawing/2014/main" xmlns="" id="{00000000-0008-0000-0200-00007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2" name="Text Box 1">
          <a:extLst>
            <a:ext uri="{FF2B5EF4-FFF2-40B4-BE49-F238E27FC236}">
              <a16:creationId xmlns:a16="http://schemas.microsoft.com/office/drawing/2014/main" xmlns="" id="{00000000-0008-0000-0200-00007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3" name="Text Box 3">
          <a:extLst>
            <a:ext uri="{FF2B5EF4-FFF2-40B4-BE49-F238E27FC236}">
              <a16:creationId xmlns:a16="http://schemas.microsoft.com/office/drawing/2014/main" xmlns="" id="{00000000-0008-0000-0200-00007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4" name="Text Box 1">
          <a:extLst>
            <a:ext uri="{FF2B5EF4-FFF2-40B4-BE49-F238E27FC236}">
              <a16:creationId xmlns:a16="http://schemas.microsoft.com/office/drawing/2014/main" xmlns="" id="{00000000-0008-0000-0200-00007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5" name="Text Box 1">
          <a:extLst>
            <a:ext uri="{FF2B5EF4-FFF2-40B4-BE49-F238E27FC236}">
              <a16:creationId xmlns:a16="http://schemas.microsoft.com/office/drawing/2014/main" xmlns="" id="{00000000-0008-0000-0200-00007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6" name="Text Box 3">
          <a:extLst>
            <a:ext uri="{FF2B5EF4-FFF2-40B4-BE49-F238E27FC236}">
              <a16:creationId xmlns:a16="http://schemas.microsoft.com/office/drawing/2014/main" xmlns="" id="{00000000-0008-0000-0200-00008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7" name="Text Box 1">
          <a:extLst>
            <a:ext uri="{FF2B5EF4-FFF2-40B4-BE49-F238E27FC236}">
              <a16:creationId xmlns:a16="http://schemas.microsoft.com/office/drawing/2014/main" xmlns="" id="{00000000-0008-0000-0200-00008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8" name="Text Box 3">
          <a:extLst>
            <a:ext uri="{FF2B5EF4-FFF2-40B4-BE49-F238E27FC236}">
              <a16:creationId xmlns:a16="http://schemas.microsoft.com/office/drawing/2014/main" xmlns="" id="{00000000-0008-0000-0200-00008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899" name="Text Box 1">
          <a:extLst>
            <a:ext uri="{FF2B5EF4-FFF2-40B4-BE49-F238E27FC236}">
              <a16:creationId xmlns:a16="http://schemas.microsoft.com/office/drawing/2014/main" xmlns="" id="{00000000-0008-0000-0200-00008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0" name="Text Box 1">
          <a:extLst>
            <a:ext uri="{FF2B5EF4-FFF2-40B4-BE49-F238E27FC236}">
              <a16:creationId xmlns:a16="http://schemas.microsoft.com/office/drawing/2014/main" xmlns="" id="{00000000-0008-0000-0200-00008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1" name="Text Box 3">
          <a:extLst>
            <a:ext uri="{FF2B5EF4-FFF2-40B4-BE49-F238E27FC236}">
              <a16:creationId xmlns:a16="http://schemas.microsoft.com/office/drawing/2014/main" xmlns="" id="{00000000-0008-0000-0200-00008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2" name="Text Box 1">
          <a:extLst>
            <a:ext uri="{FF2B5EF4-FFF2-40B4-BE49-F238E27FC236}">
              <a16:creationId xmlns:a16="http://schemas.microsoft.com/office/drawing/2014/main" xmlns="" id="{00000000-0008-0000-0200-00008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3" name="Text Box 3">
          <a:extLst>
            <a:ext uri="{FF2B5EF4-FFF2-40B4-BE49-F238E27FC236}">
              <a16:creationId xmlns:a16="http://schemas.microsoft.com/office/drawing/2014/main" xmlns="" id="{00000000-0008-0000-0200-00008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4" name="Text Box 1">
          <a:extLst>
            <a:ext uri="{FF2B5EF4-FFF2-40B4-BE49-F238E27FC236}">
              <a16:creationId xmlns:a16="http://schemas.microsoft.com/office/drawing/2014/main" xmlns="" id="{00000000-0008-0000-0200-00008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5" name="Text Box 1">
          <a:extLst>
            <a:ext uri="{FF2B5EF4-FFF2-40B4-BE49-F238E27FC236}">
              <a16:creationId xmlns:a16="http://schemas.microsoft.com/office/drawing/2014/main" xmlns="" id="{00000000-0008-0000-0200-00008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6" name="Text Box 3">
          <a:extLst>
            <a:ext uri="{FF2B5EF4-FFF2-40B4-BE49-F238E27FC236}">
              <a16:creationId xmlns:a16="http://schemas.microsoft.com/office/drawing/2014/main" xmlns="" id="{00000000-0008-0000-0200-00008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7" name="Text Box 1">
          <a:extLst>
            <a:ext uri="{FF2B5EF4-FFF2-40B4-BE49-F238E27FC236}">
              <a16:creationId xmlns:a16="http://schemas.microsoft.com/office/drawing/2014/main" xmlns="" id="{00000000-0008-0000-0200-00008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8" name="Text Box 3">
          <a:extLst>
            <a:ext uri="{FF2B5EF4-FFF2-40B4-BE49-F238E27FC236}">
              <a16:creationId xmlns:a16="http://schemas.microsoft.com/office/drawing/2014/main" xmlns="" id="{00000000-0008-0000-0200-00008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09" name="Text Box 1">
          <a:extLst>
            <a:ext uri="{FF2B5EF4-FFF2-40B4-BE49-F238E27FC236}">
              <a16:creationId xmlns:a16="http://schemas.microsoft.com/office/drawing/2014/main" xmlns="" id="{00000000-0008-0000-0200-00008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0" name="Text Box 1">
          <a:extLst>
            <a:ext uri="{FF2B5EF4-FFF2-40B4-BE49-F238E27FC236}">
              <a16:creationId xmlns:a16="http://schemas.microsoft.com/office/drawing/2014/main" xmlns="" id="{00000000-0008-0000-0200-00008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1" name="Text Box 3">
          <a:extLst>
            <a:ext uri="{FF2B5EF4-FFF2-40B4-BE49-F238E27FC236}">
              <a16:creationId xmlns:a16="http://schemas.microsoft.com/office/drawing/2014/main" xmlns="" id="{00000000-0008-0000-0200-00008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2" name="Text Box 1">
          <a:extLst>
            <a:ext uri="{FF2B5EF4-FFF2-40B4-BE49-F238E27FC236}">
              <a16:creationId xmlns:a16="http://schemas.microsoft.com/office/drawing/2014/main" xmlns="" id="{00000000-0008-0000-0200-00009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3" name="Text Box 3">
          <a:extLst>
            <a:ext uri="{FF2B5EF4-FFF2-40B4-BE49-F238E27FC236}">
              <a16:creationId xmlns:a16="http://schemas.microsoft.com/office/drawing/2014/main" xmlns="" id="{00000000-0008-0000-0200-00009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4" name="Text Box 1">
          <a:extLst>
            <a:ext uri="{FF2B5EF4-FFF2-40B4-BE49-F238E27FC236}">
              <a16:creationId xmlns:a16="http://schemas.microsoft.com/office/drawing/2014/main" xmlns="" id="{00000000-0008-0000-0200-00009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5" name="Text Box 1">
          <a:extLst>
            <a:ext uri="{FF2B5EF4-FFF2-40B4-BE49-F238E27FC236}">
              <a16:creationId xmlns:a16="http://schemas.microsoft.com/office/drawing/2014/main" xmlns="" id="{00000000-0008-0000-0200-00009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6" name="Text Box 3">
          <a:extLst>
            <a:ext uri="{FF2B5EF4-FFF2-40B4-BE49-F238E27FC236}">
              <a16:creationId xmlns:a16="http://schemas.microsoft.com/office/drawing/2014/main" xmlns="" id="{00000000-0008-0000-0200-00009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7" name="Text Box 1">
          <a:extLst>
            <a:ext uri="{FF2B5EF4-FFF2-40B4-BE49-F238E27FC236}">
              <a16:creationId xmlns:a16="http://schemas.microsoft.com/office/drawing/2014/main" xmlns="" id="{00000000-0008-0000-0200-00009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8" name="Text Box 3">
          <a:extLst>
            <a:ext uri="{FF2B5EF4-FFF2-40B4-BE49-F238E27FC236}">
              <a16:creationId xmlns:a16="http://schemas.microsoft.com/office/drawing/2014/main" xmlns="" id="{00000000-0008-0000-0200-00009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19" name="Text Box 1">
          <a:extLst>
            <a:ext uri="{FF2B5EF4-FFF2-40B4-BE49-F238E27FC236}">
              <a16:creationId xmlns:a16="http://schemas.microsoft.com/office/drawing/2014/main" xmlns="" id="{00000000-0008-0000-0200-00009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0" name="Text Box 1">
          <a:extLst>
            <a:ext uri="{FF2B5EF4-FFF2-40B4-BE49-F238E27FC236}">
              <a16:creationId xmlns:a16="http://schemas.microsoft.com/office/drawing/2014/main" xmlns="" id="{00000000-0008-0000-0200-00009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1" name="Text Box 3">
          <a:extLst>
            <a:ext uri="{FF2B5EF4-FFF2-40B4-BE49-F238E27FC236}">
              <a16:creationId xmlns:a16="http://schemas.microsoft.com/office/drawing/2014/main" xmlns="" id="{00000000-0008-0000-0200-00009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2" name="Text Box 1">
          <a:extLst>
            <a:ext uri="{FF2B5EF4-FFF2-40B4-BE49-F238E27FC236}">
              <a16:creationId xmlns:a16="http://schemas.microsoft.com/office/drawing/2014/main" xmlns="" id="{00000000-0008-0000-0200-00009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3" name="Text Box 3">
          <a:extLst>
            <a:ext uri="{FF2B5EF4-FFF2-40B4-BE49-F238E27FC236}">
              <a16:creationId xmlns:a16="http://schemas.microsoft.com/office/drawing/2014/main" xmlns="" id="{00000000-0008-0000-0200-00009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4" name="Text Box 1">
          <a:extLst>
            <a:ext uri="{FF2B5EF4-FFF2-40B4-BE49-F238E27FC236}">
              <a16:creationId xmlns:a16="http://schemas.microsoft.com/office/drawing/2014/main" xmlns="" id="{00000000-0008-0000-0200-00009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5" name="Text Box 1">
          <a:extLst>
            <a:ext uri="{FF2B5EF4-FFF2-40B4-BE49-F238E27FC236}">
              <a16:creationId xmlns:a16="http://schemas.microsoft.com/office/drawing/2014/main" xmlns="" id="{00000000-0008-0000-0200-00009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6" name="Text Box 3">
          <a:extLst>
            <a:ext uri="{FF2B5EF4-FFF2-40B4-BE49-F238E27FC236}">
              <a16:creationId xmlns:a16="http://schemas.microsoft.com/office/drawing/2014/main" xmlns="" id="{00000000-0008-0000-0200-00009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7" name="Text Box 1">
          <a:extLst>
            <a:ext uri="{FF2B5EF4-FFF2-40B4-BE49-F238E27FC236}">
              <a16:creationId xmlns:a16="http://schemas.microsoft.com/office/drawing/2014/main" xmlns="" id="{00000000-0008-0000-0200-00009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8" name="Text Box 3">
          <a:extLst>
            <a:ext uri="{FF2B5EF4-FFF2-40B4-BE49-F238E27FC236}">
              <a16:creationId xmlns:a16="http://schemas.microsoft.com/office/drawing/2014/main" xmlns="" id="{00000000-0008-0000-0200-0000A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29" name="Text Box 1">
          <a:extLst>
            <a:ext uri="{FF2B5EF4-FFF2-40B4-BE49-F238E27FC236}">
              <a16:creationId xmlns:a16="http://schemas.microsoft.com/office/drawing/2014/main" xmlns="" id="{00000000-0008-0000-0200-0000A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0" name="Text Box 1">
          <a:extLst>
            <a:ext uri="{FF2B5EF4-FFF2-40B4-BE49-F238E27FC236}">
              <a16:creationId xmlns:a16="http://schemas.microsoft.com/office/drawing/2014/main" xmlns="" id="{00000000-0008-0000-0200-0000A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1" name="Text Box 3">
          <a:extLst>
            <a:ext uri="{FF2B5EF4-FFF2-40B4-BE49-F238E27FC236}">
              <a16:creationId xmlns:a16="http://schemas.microsoft.com/office/drawing/2014/main" xmlns="" id="{00000000-0008-0000-0200-0000A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2" name="Text Box 1">
          <a:extLst>
            <a:ext uri="{FF2B5EF4-FFF2-40B4-BE49-F238E27FC236}">
              <a16:creationId xmlns:a16="http://schemas.microsoft.com/office/drawing/2014/main" xmlns="" id="{00000000-0008-0000-0200-0000A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3" name="Text Box 3">
          <a:extLst>
            <a:ext uri="{FF2B5EF4-FFF2-40B4-BE49-F238E27FC236}">
              <a16:creationId xmlns:a16="http://schemas.microsoft.com/office/drawing/2014/main" xmlns="" id="{00000000-0008-0000-0200-0000A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4" name="Text Box 1">
          <a:extLst>
            <a:ext uri="{FF2B5EF4-FFF2-40B4-BE49-F238E27FC236}">
              <a16:creationId xmlns:a16="http://schemas.microsoft.com/office/drawing/2014/main" xmlns="" id="{00000000-0008-0000-0200-0000A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5" name="Text Box 1">
          <a:extLst>
            <a:ext uri="{FF2B5EF4-FFF2-40B4-BE49-F238E27FC236}">
              <a16:creationId xmlns:a16="http://schemas.microsoft.com/office/drawing/2014/main" xmlns="" id="{00000000-0008-0000-0200-0000A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6" name="Text Box 3">
          <a:extLst>
            <a:ext uri="{FF2B5EF4-FFF2-40B4-BE49-F238E27FC236}">
              <a16:creationId xmlns:a16="http://schemas.microsoft.com/office/drawing/2014/main" xmlns="" id="{00000000-0008-0000-0200-0000A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7" name="Text Box 1">
          <a:extLst>
            <a:ext uri="{FF2B5EF4-FFF2-40B4-BE49-F238E27FC236}">
              <a16:creationId xmlns:a16="http://schemas.microsoft.com/office/drawing/2014/main" xmlns="" id="{00000000-0008-0000-0200-0000A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8" name="Text Box 3">
          <a:extLst>
            <a:ext uri="{FF2B5EF4-FFF2-40B4-BE49-F238E27FC236}">
              <a16:creationId xmlns:a16="http://schemas.microsoft.com/office/drawing/2014/main" xmlns="" id="{00000000-0008-0000-0200-0000A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39" name="Text Box 1">
          <a:extLst>
            <a:ext uri="{FF2B5EF4-FFF2-40B4-BE49-F238E27FC236}">
              <a16:creationId xmlns:a16="http://schemas.microsoft.com/office/drawing/2014/main" xmlns="" id="{00000000-0008-0000-0200-0000A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0" name="Text Box 1">
          <a:extLst>
            <a:ext uri="{FF2B5EF4-FFF2-40B4-BE49-F238E27FC236}">
              <a16:creationId xmlns:a16="http://schemas.microsoft.com/office/drawing/2014/main" xmlns="" id="{00000000-0008-0000-0200-0000A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1" name="Text Box 3">
          <a:extLst>
            <a:ext uri="{FF2B5EF4-FFF2-40B4-BE49-F238E27FC236}">
              <a16:creationId xmlns:a16="http://schemas.microsoft.com/office/drawing/2014/main" xmlns="" id="{00000000-0008-0000-0200-0000A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2" name="Text Box 1">
          <a:extLst>
            <a:ext uri="{FF2B5EF4-FFF2-40B4-BE49-F238E27FC236}">
              <a16:creationId xmlns:a16="http://schemas.microsoft.com/office/drawing/2014/main" xmlns="" id="{00000000-0008-0000-0200-0000A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3" name="Text Box 3">
          <a:extLst>
            <a:ext uri="{FF2B5EF4-FFF2-40B4-BE49-F238E27FC236}">
              <a16:creationId xmlns:a16="http://schemas.microsoft.com/office/drawing/2014/main" xmlns="" id="{00000000-0008-0000-0200-0000A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4" name="Text Box 1">
          <a:extLst>
            <a:ext uri="{FF2B5EF4-FFF2-40B4-BE49-F238E27FC236}">
              <a16:creationId xmlns:a16="http://schemas.microsoft.com/office/drawing/2014/main" xmlns="" id="{00000000-0008-0000-0200-0000B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5" name="Text Box 1">
          <a:extLst>
            <a:ext uri="{FF2B5EF4-FFF2-40B4-BE49-F238E27FC236}">
              <a16:creationId xmlns:a16="http://schemas.microsoft.com/office/drawing/2014/main" xmlns="" id="{00000000-0008-0000-0200-0000B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6" name="Text Box 3">
          <a:extLst>
            <a:ext uri="{FF2B5EF4-FFF2-40B4-BE49-F238E27FC236}">
              <a16:creationId xmlns:a16="http://schemas.microsoft.com/office/drawing/2014/main" xmlns="" id="{00000000-0008-0000-0200-0000B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7" name="Text Box 1">
          <a:extLst>
            <a:ext uri="{FF2B5EF4-FFF2-40B4-BE49-F238E27FC236}">
              <a16:creationId xmlns:a16="http://schemas.microsoft.com/office/drawing/2014/main" xmlns="" id="{00000000-0008-0000-0200-0000B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48" name="Text Box 3">
          <a:extLst>
            <a:ext uri="{FF2B5EF4-FFF2-40B4-BE49-F238E27FC236}">
              <a16:creationId xmlns:a16="http://schemas.microsoft.com/office/drawing/2014/main" xmlns="" id="{00000000-0008-0000-0200-0000B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49" name="Text Box 1">
          <a:extLst>
            <a:ext uri="{FF2B5EF4-FFF2-40B4-BE49-F238E27FC236}">
              <a16:creationId xmlns:a16="http://schemas.microsoft.com/office/drawing/2014/main" xmlns="" id="{00000000-0008-0000-0200-0000B5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0" name="Text Box 3">
          <a:extLst>
            <a:ext uri="{FF2B5EF4-FFF2-40B4-BE49-F238E27FC236}">
              <a16:creationId xmlns:a16="http://schemas.microsoft.com/office/drawing/2014/main" xmlns="" id="{00000000-0008-0000-0200-0000B6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1" name="Text Box 1">
          <a:extLst>
            <a:ext uri="{FF2B5EF4-FFF2-40B4-BE49-F238E27FC236}">
              <a16:creationId xmlns:a16="http://schemas.microsoft.com/office/drawing/2014/main" xmlns="" id="{00000000-0008-0000-0200-0000B7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2" name="Text Box 3">
          <a:extLst>
            <a:ext uri="{FF2B5EF4-FFF2-40B4-BE49-F238E27FC236}">
              <a16:creationId xmlns:a16="http://schemas.microsoft.com/office/drawing/2014/main" xmlns="" id="{00000000-0008-0000-0200-0000B8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3" name="Text Box 1">
          <a:extLst>
            <a:ext uri="{FF2B5EF4-FFF2-40B4-BE49-F238E27FC236}">
              <a16:creationId xmlns:a16="http://schemas.microsoft.com/office/drawing/2014/main" xmlns="" id="{00000000-0008-0000-0200-0000B9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4" name="Text Box 1">
          <a:extLst>
            <a:ext uri="{FF2B5EF4-FFF2-40B4-BE49-F238E27FC236}">
              <a16:creationId xmlns:a16="http://schemas.microsoft.com/office/drawing/2014/main" xmlns="" id="{00000000-0008-0000-0200-0000BA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5" name="Text Box 3">
          <a:extLst>
            <a:ext uri="{FF2B5EF4-FFF2-40B4-BE49-F238E27FC236}">
              <a16:creationId xmlns:a16="http://schemas.microsoft.com/office/drawing/2014/main" xmlns="" id="{00000000-0008-0000-0200-0000BB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6" name="Text Box 1">
          <a:extLst>
            <a:ext uri="{FF2B5EF4-FFF2-40B4-BE49-F238E27FC236}">
              <a16:creationId xmlns:a16="http://schemas.microsoft.com/office/drawing/2014/main" xmlns="" id="{00000000-0008-0000-0200-0000BC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7" name="Text Box 3">
          <a:extLst>
            <a:ext uri="{FF2B5EF4-FFF2-40B4-BE49-F238E27FC236}">
              <a16:creationId xmlns:a16="http://schemas.microsoft.com/office/drawing/2014/main" xmlns="" id="{00000000-0008-0000-0200-0000BD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8" name="Text Box 1">
          <a:extLst>
            <a:ext uri="{FF2B5EF4-FFF2-40B4-BE49-F238E27FC236}">
              <a16:creationId xmlns:a16="http://schemas.microsoft.com/office/drawing/2014/main" xmlns="" id="{00000000-0008-0000-0200-0000BE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59" name="Text Box 1">
          <a:extLst>
            <a:ext uri="{FF2B5EF4-FFF2-40B4-BE49-F238E27FC236}">
              <a16:creationId xmlns:a16="http://schemas.microsoft.com/office/drawing/2014/main" xmlns="" id="{00000000-0008-0000-0200-0000BF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0" name="Text Box 3">
          <a:extLst>
            <a:ext uri="{FF2B5EF4-FFF2-40B4-BE49-F238E27FC236}">
              <a16:creationId xmlns:a16="http://schemas.microsoft.com/office/drawing/2014/main" xmlns="" id="{00000000-0008-0000-0200-0000C0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1" name="Text Box 1">
          <a:extLst>
            <a:ext uri="{FF2B5EF4-FFF2-40B4-BE49-F238E27FC236}">
              <a16:creationId xmlns:a16="http://schemas.microsoft.com/office/drawing/2014/main" xmlns="" id="{00000000-0008-0000-0200-0000C1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2" name="Text Box 1">
          <a:extLst>
            <a:ext uri="{FF2B5EF4-FFF2-40B4-BE49-F238E27FC236}">
              <a16:creationId xmlns:a16="http://schemas.microsoft.com/office/drawing/2014/main" xmlns="" id="{00000000-0008-0000-0200-0000C2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3" name="Text Box 3">
          <a:extLst>
            <a:ext uri="{FF2B5EF4-FFF2-40B4-BE49-F238E27FC236}">
              <a16:creationId xmlns:a16="http://schemas.microsoft.com/office/drawing/2014/main" xmlns="" id="{00000000-0008-0000-0200-0000C3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4" name="Text Box 1">
          <a:extLst>
            <a:ext uri="{FF2B5EF4-FFF2-40B4-BE49-F238E27FC236}">
              <a16:creationId xmlns:a16="http://schemas.microsoft.com/office/drawing/2014/main" xmlns="" id="{00000000-0008-0000-0200-0000C4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5" name="Text Box 3">
          <a:extLst>
            <a:ext uri="{FF2B5EF4-FFF2-40B4-BE49-F238E27FC236}">
              <a16:creationId xmlns:a16="http://schemas.microsoft.com/office/drawing/2014/main" xmlns="" id="{00000000-0008-0000-0200-0000C5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6" name="Text Box 1">
          <a:extLst>
            <a:ext uri="{FF2B5EF4-FFF2-40B4-BE49-F238E27FC236}">
              <a16:creationId xmlns:a16="http://schemas.microsoft.com/office/drawing/2014/main" xmlns="" id="{00000000-0008-0000-0200-0000C6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7" name="Text Box 1">
          <a:extLst>
            <a:ext uri="{FF2B5EF4-FFF2-40B4-BE49-F238E27FC236}">
              <a16:creationId xmlns:a16="http://schemas.microsoft.com/office/drawing/2014/main" xmlns="" id="{00000000-0008-0000-0200-0000C7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8" name="Text Box 3">
          <a:extLst>
            <a:ext uri="{FF2B5EF4-FFF2-40B4-BE49-F238E27FC236}">
              <a16:creationId xmlns:a16="http://schemas.microsoft.com/office/drawing/2014/main" xmlns="" id="{00000000-0008-0000-0200-0000C8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69" name="Text Box 1">
          <a:extLst>
            <a:ext uri="{FF2B5EF4-FFF2-40B4-BE49-F238E27FC236}">
              <a16:creationId xmlns:a16="http://schemas.microsoft.com/office/drawing/2014/main" xmlns="" id="{00000000-0008-0000-0200-0000C9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0" name="Text Box 3">
          <a:extLst>
            <a:ext uri="{FF2B5EF4-FFF2-40B4-BE49-F238E27FC236}">
              <a16:creationId xmlns:a16="http://schemas.microsoft.com/office/drawing/2014/main" xmlns="" id="{00000000-0008-0000-0200-0000CA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1" name="Text Box 1">
          <a:extLst>
            <a:ext uri="{FF2B5EF4-FFF2-40B4-BE49-F238E27FC236}">
              <a16:creationId xmlns:a16="http://schemas.microsoft.com/office/drawing/2014/main" xmlns="" id="{00000000-0008-0000-0200-0000CB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2" name="Text Box 1">
          <a:extLst>
            <a:ext uri="{FF2B5EF4-FFF2-40B4-BE49-F238E27FC236}">
              <a16:creationId xmlns:a16="http://schemas.microsoft.com/office/drawing/2014/main" xmlns="" id="{00000000-0008-0000-0200-0000CC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66675</xdr:colOff>
      <xdr:row>200</xdr:row>
      <xdr:rowOff>171450</xdr:rowOff>
    </xdr:to>
    <xdr:sp macro="" textlink="">
      <xdr:nvSpPr>
        <xdr:cNvPr id="973" name="Text Box 3">
          <a:extLst>
            <a:ext uri="{FF2B5EF4-FFF2-40B4-BE49-F238E27FC236}">
              <a16:creationId xmlns:a16="http://schemas.microsoft.com/office/drawing/2014/main" xmlns="" id="{00000000-0008-0000-0200-0000CD030000}"/>
            </a:ext>
          </a:extLst>
        </xdr:cNvPr>
        <xdr:cNvSpPr txBox="1">
          <a:spLocks noChangeArrowheads="1"/>
        </xdr:cNvSpPr>
      </xdr:nvSpPr>
      <xdr:spPr bwMode="auto">
        <a:xfrm>
          <a:off x="3536950" y="115576350"/>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4" name="Text Box 3">
          <a:extLst>
            <a:ext uri="{FF2B5EF4-FFF2-40B4-BE49-F238E27FC236}">
              <a16:creationId xmlns:a16="http://schemas.microsoft.com/office/drawing/2014/main" xmlns="" id="{00000000-0008-0000-0200-0000C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5" name="Text Box 1">
          <a:extLst>
            <a:ext uri="{FF2B5EF4-FFF2-40B4-BE49-F238E27FC236}">
              <a16:creationId xmlns:a16="http://schemas.microsoft.com/office/drawing/2014/main" xmlns="" id="{00000000-0008-0000-0200-0000C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6" name="Text Box 3">
          <a:extLst>
            <a:ext uri="{FF2B5EF4-FFF2-40B4-BE49-F238E27FC236}">
              <a16:creationId xmlns:a16="http://schemas.microsoft.com/office/drawing/2014/main" xmlns="" id="{00000000-0008-0000-0200-0000D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7" name="Text Box 1">
          <a:extLst>
            <a:ext uri="{FF2B5EF4-FFF2-40B4-BE49-F238E27FC236}">
              <a16:creationId xmlns:a16="http://schemas.microsoft.com/office/drawing/2014/main" xmlns="" id="{00000000-0008-0000-0200-0000D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8" name="Text Box 1">
          <a:extLst>
            <a:ext uri="{FF2B5EF4-FFF2-40B4-BE49-F238E27FC236}">
              <a16:creationId xmlns:a16="http://schemas.microsoft.com/office/drawing/2014/main" xmlns="" id="{00000000-0008-0000-0200-0000D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79" name="Text Box 3">
          <a:extLst>
            <a:ext uri="{FF2B5EF4-FFF2-40B4-BE49-F238E27FC236}">
              <a16:creationId xmlns:a16="http://schemas.microsoft.com/office/drawing/2014/main" xmlns="" id="{00000000-0008-0000-0200-0000D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0" name="Text Box 1">
          <a:extLst>
            <a:ext uri="{FF2B5EF4-FFF2-40B4-BE49-F238E27FC236}">
              <a16:creationId xmlns:a16="http://schemas.microsoft.com/office/drawing/2014/main" xmlns="" id="{00000000-0008-0000-0200-0000D4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1" name="Text Box 3">
          <a:extLst>
            <a:ext uri="{FF2B5EF4-FFF2-40B4-BE49-F238E27FC236}">
              <a16:creationId xmlns:a16="http://schemas.microsoft.com/office/drawing/2014/main" xmlns="" id="{00000000-0008-0000-0200-0000D5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2" name="Text Box 1">
          <a:extLst>
            <a:ext uri="{FF2B5EF4-FFF2-40B4-BE49-F238E27FC236}">
              <a16:creationId xmlns:a16="http://schemas.microsoft.com/office/drawing/2014/main" xmlns="" id="{00000000-0008-0000-0200-0000D6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3" name="Text Box 1">
          <a:extLst>
            <a:ext uri="{FF2B5EF4-FFF2-40B4-BE49-F238E27FC236}">
              <a16:creationId xmlns:a16="http://schemas.microsoft.com/office/drawing/2014/main" xmlns="" id="{00000000-0008-0000-0200-0000D7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4" name="Text Box 3">
          <a:extLst>
            <a:ext uri="{FF2B5EF4-FFF2-40B4-BE49-F238E27FC236}">
              <a16:creationId xmlns:a16="http://schemas.microsoft.com/office/drawing/2014/main" xmlns="" id="{00000000-0008-0000-0200-0000D8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5" name="Text Box 1">
          <a:extLst>
            <a:ext uri="{FF2B5EF4-FFF2-40B4-BE49-F238E27FC236}">
              <a16:creationId xmlns:a16="http://schemas.microsoft.com/office/drawing/2014/main" xmlns="" id="{00000000-0008-0000-0200-0000D9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6" name="Text Box 1">
          <a:extLst>
            <a:ext uri="{FF2B5EF4-FFF2-40B4-BE49-F238E27FC236}">
              <a16:creationId xmlns:a16="http://schemas.microsoft.com/office/drawing/2014/main" xmlns="" id="{00000000-0008-0000-0200-0000DA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7" name="Text Box 3">
          <a:extLst>
            <a:ext uri="{FF2B5EF4-FFF2-40B4-BE49-F238E27FC236}">
              <a16:creationId xmlns:a16="http://schemas.microsoft.com/office/drawing/2014/main" xmlns="" id="{00000000-0008-0000-0200-0000DB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8" name="Text Box 1">
          <a:extLst>
            <a:ext uri="{FF2B5EF4-FFF2-40B4-BE49-F238E27FC236}">
              <a16:creationId xmlns:a16="http://schemas.microsoft.com/office/drawing/2014/main" xmlns="" id="{00000000-0008-0000-0200-0000DC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89" name="Text Box 3">
          <a:extLst>
            <a:ext uri="{FF2B5EF4-FFF2-40B4-BE49-F238E27FC236}">
              <a16:creationId xmlns:a16="http://schemas.microsoft.com/office/drawing/2014/main" xmlns="" id="{00000000-0008-0000-0200-0000DD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0" name="Text Box 1">
          <a:extLst>
            <a:ext uri="{FF2B5EF4-FFF2-40B4-BE49-F238E27FC236}">
              <a16:creationId xmlns:a16="http://schemas.microsoft.com/office/drawing/2014/main" xmlns="" id="{00000000-0008-0000-0200-0000DE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1" name="Text Box 3">
          <a:extLst>
            <a:ext uri="{FF2B5EF4-FFF2-40B4-BE49-F238E27FC236}">
              <a16:creationId xmlns:a16="http://schemas.microsoft.com/office/drawing/2014/main" xmlns="" id="{00000000-0008-0000-0200-0000DF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2" name="Text Box 1">
          <a:extLst>
            <a:ext uri="{FF2B5EF4-FFF2-40B4-BE49-F238E27FC236}">
              <a16:creationId xmlns:a16="http://schemas.microsoft.com/office/drawing/2014/main" xmlns="" id="{00000000-0008-0000-0200-0000E0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3" name="Text Box 3">
          <a:extLst>
            <a:ext uri="{FF2B5EF4-FFF2-40B4-BE49-F238E27FC236}">
              <a16:creationId xmlns:a16="http://schemas.microsoft.com/office/drawing/2014/main" xmlns="" id="{00000000-0008-0000-0200-0000E1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4" name="Text Box 1">
          <a:extLst>
            <a:ext uri="{FF2B5EF4-FFF2-40B4-BE49-F238E27FC236}">
              <a16:creationId xmlns:a16="http://schemas.microsoft.com/office/drawing/2014/main" xmlns="" id="{00000000-0008-0000-0200-0000E2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200</xdr:row>
      <xdr:rowOff>0</xdr:rowOff>
    </xdr:from>
    <xdr:to>
      <xdr:col>3</xdr:col>
      <xdr:colOff>76200</xdr:colOff>
      <xdr:row>200</xdr:row>
      <xdr:rowOff>171450</xdr:rowOff>
    </xdr:to>
    <xdr:sp macro="" textlink="">
      <xdr:nvSpPr>
        <xdr:cNvPr id="995" name="Text Box 1">
          <a:extLst>
            <a:ext uri="{FF2B5EF4-FFF2-40B4-BE49-F238E27FC236}">
              <a16:creationId xmlns:a16="http://schemas.microsoft.com/office/drawing/2014/main" xmlns="" id="{00000000-0008-0000-0200-0000E3030000}"/>
            </a:ext>
          </a:extLst>
        </xdr:cNvPr>
        <xdr:cNvSpPr txBox="1">
          <a:spLocks noChangeArrowheads="1"/>
        </xdr:cNvSpPr>
      </xdr:nvSpPr>
      <xdr:spPr bwMode="auto">
        <a:xfrm>
          <a:off x="3536950" y="1155763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cjBN0fB5JUFxjHIMMZyXxrvJa0nZVCYc&amp;usp=drive_fs" TargetMode="External"/><Relationship Id="rId13" Type="http://schemas.openxmlformats.org/officeDocument/2006/relationships/hyperlink" Target="https://drive.google.com/open?id=1_Ux6VQW35_5pG1v6JIov77fvZcLcnZOa&amp;usp=drive_fs" TargetMode="External"/><Relationship Id="rId18" Type="http://schemas.openxmlformats.org/officeDocument/2006/relationships/drawing" Target="../drawings/drawing1.xml"/><Relationship Id="rId3" Type="http://schemas.openxmlformats.org/officeDocument/2006/relationships/hyperlink" Target="https://drive.google.com/open?id=1d_J6PjxUiKzw26CbCw4EBOOBlKgZedsv&amp;usp=drive_fs" TargetMode="External"/><Relationship Id="rId7" Type="http://schemas.openxmlformats.org/officeDocument/2006/relationships/hyperlink" Target="https://drive.google.com/open?id=1cXLebrKu4uvPisA7LCwpynusCxTEadBi&amp;usp=drive_fs" TargetMode="External"/><Relationship Id="rId12" Type="http://schemas.openxmlformats.org/officeDocument/2006/relationships/hyperlink" Target="https://drive.google.com/open?id=1_Ux6VQW35_5pG1v6JIov77fvZcLcnZOa&amp;usp=drive_fs" TargetMode="External"/><Relationship Id="rId17" Type="http://schemas.openxmlformats.org/officeDocument/2006/relationships/printerSettings" Target="../printerSettings/printerSettings1.bin"/><Relationship Id="rId2" Type="http://schemas.openxmlformats.org/officeDocument/2006/relationships/hyperlink" Target="https://drive.google.com/open?id=1dYj5DS9CcyXnAPGebJbTADgAJTTIXT7d&amp;usp=drive_fs" TargetMode="External"/><Relationship Id="rId16" Type="http://schemas.openxmlformats.org/officeDocument/2006/relationships/hyperlink" Target="https://drive.google.com/open?id=1_Ux6VQW35_5pG1v6JIov77fvZcLcnZOa&amp;usp=drive_fs" TargetMode="External"/><Relationship Id="rId1" Type="http://schemas.openxmlformats.org/officeDocument/2006/relationships/hyperlink" Target="https://drive.google.com/open?id=1dUHP1cR7s9kbCIR1VHxR6_ayxrU1Q4Yp&amp;usp=drive_fs" TargetMode="External"/><Relationship Id="rId6" Type="http://schemas.openxmlformats.org/officeDocument/2006/relationships/hyperlink" Target="https://drive.google.com/open?id=1c_ypoXHIiBZGESaBhiIx9XDgNSXB4sr6&amp;usp=drive_fs" TargetMode="External"/><Relationship Id="rId11" Type="http://schemas.openxmlformats.org/officeDocument/2006/relationships/hyperlink" Target="https://drive.google.com/open?id=1d6BHhtFN6jXqq5Z54zfNGjgrav0RftR4&amp;usp=drive_fs" TargetMode="External"/><Relationship Id="rId5" Type="http://schemas.openxmlformats.org/officeDocument/2006/relationships/hyperlink" Target="https://drive.google.com/open?id=1dgoS9uoZpCKIgfD5VkHb1FjBFMyqQc3S&amp;usp=drive_fs" TargetMode="External"/><Relationship Id="rId15" Type="http://schemas.openxmlformats.org/officeDocument/2006/relationships/hyperlink" Target="https://drive.google.com/open?id=1d6BHhtFN6jXqq5Z54zfNGjgrav0RftR4&amp;usp=drive_fs" TargetMode="External"/><Relationship Id="rId10" Type="http://schemas.openxmlformats.org/officeDocument/2006/relationships/hyperlink" Target="https://drive.google.com/open?id=1dqS5XfcNy10T2HtmYt-vz8X-X8ODIWZ8&amp;usp=drive_fs" TargetMode="External"/><Relationship Id="rId4" Type="http://schemas.openxmlformats.org/officeDocument/2006/relationships/hyperlink" Target="https://drive.google.com/open?id=1da4YnDijQvSKgRAD3PBKTekEFr8lvPdD&amp;usp=drive_fs" TargetMode="External"/><Relationship Id="rId9" Type="http://schemas.openxmlformats.org/officeDocument/2006/relationships/hyperlink" Target="https://drive.google.com/open?id=1dCApGMQd1MYmFpYaVddLeUqOweJKdtuO&amp;usp=drive_fs" TargetMode="External"/><Relationship Id="rId14" Type="http://schemas.openxmlformats.org/officeDocument/2006/relationships/hyperlink" Target="https://drive.google.com/open?id=1dqS5XfcNy10T2HtmYt-vz8X-X8ODIWZ8&amp;usp=drive_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415"/>
  <sheetViews>
    <sheetView tabSelected="1" topLeftCell="A8" zoomScale="70" zoomScaleNormal="70" workbookViewId="0">
      <selection activeCell="L13" sqref="L13"/>
    </sheetView>
  </sheetViews>
  <sheetFormatPr defaultColWidth="9.1796875" defaultRowHeight="15.6"/>
  <cols>
    <col min="1" max="1" width="4.54296875" style="61" customWidth="1"/>
    <col min="2" max="2" width="25" style="61" customWidth="1"/>
    <col min="3" max="3" width="7.08984375" style="61" customWidth="1"/>
    <col min="4" max="4" width="12.36328125" style="124" customWidth="1"/>
    <col min="5" max="5" width="6.36328125" style="61" customWidth="1"/>
    <col min="6" max="6" width="13.453125" style="124" customWidth="1"/>
    <col min="7" max="7" width="9.90625" style="23" customWidth="1"/>
    <col min="8" max="8" width="5.81640625" style="23" customWidth="1"/>
    <col min="9" max="10" width="9.7265625" style="23" customWidth="1"/>
    <col min="11" max="11" width="8.81640625" style="23" customWidth="1"/>
    <col min="12" max="12" width="5.90625" style="23" customWidth="1"/>
    <col min="13" max="14" width="9.36328125" style="23" customWidth="1"/>
    <col min="15" max="15" width="9.54296875" style="23" customWidth="1"/>
    <col min="16" max="16" width="6.1796875" style="23" customWidth="1"/>
    <col min="17" max="18" width="9.6328125" style="23" customWidth="1"/>
    <col min="19" max="19" width="9.54296875" style="61" customWidth="1"/>
    <col min="20" max="20" width="6" style="61" customWidth="1"/>
    <col min="21" max="22" width="9.54296875" style="61" customWidth="1"/>
    <col min="23" max="16384" width="9.1796875" style="61"/>
  </cols>
  <sheetData>
    <row r="1" spans="1:22" s="133" customFormat="1" ht="18" customHeight="1">
      <c r="A1" s="169" t="s">
        <v>691</v>
      </c>
      <c r="B1" s="169"/>
      <c r="C1" s="138"/>
      <c r="D1" s="138"/>
      <c r="E1" s="138"/>
      <c r="F1" s="139"/>
      <c r="G1" s="138"/>
      <c r="H1" s="131"/>
      <c r="I1" s="131"/>
      <c r="J1" s="131"/>
      <c r="K1" s="131"/>
      <c r="L1" s="131"/>
      <c r="M1" s="131"/>
      <c r="N1" s="131"/>
      <c r="O1" s="131"/>
      <c r="P1" s="131"/>
      <c r="Q1" s="131"/>
      <c r="R1" s="131"/>
      <c r="S1" s="132"/>
      <c r="T1" s="170" t="s">
        <v>19</v>
      </c>
      <c r="U1" s="170"/>
      <c r="V1" s="170"/>
    </row>
    <row r="2" spans="1:22" s="133" customFormat="1" ht="18" customHeight="1">
      <c r="B2" s="61"/>
      <c r="D2" s="134"/>
      <c r="F2" s="134"/>
      <c r="G2" s="135"/>
      <c r="H2" s="135"/>
      <c r="I2" s="135"/>
      <c r="J2" s="135"/>
      <c r="K2" s="135"/>
      <c r="L2" s="135"/>
      <c r="M2" s="135"/>
      <c r="N2" s="135"/>
      <c r="O2" s="135"/>
      <c r="P2" s="135"/>
      <c r="Q2" s="135"/>
      <c r="R2" s="135"/>
      <c r="T2" s="170"/>
      <c r="U2" s="170"/>
      <c r="V2" s="170"/>
    </row>
    <row r="3" spans="1:22" s="133" customFormat="1" ht="21.75" customHeight="1">
      <c r="A3" s="171" t="s">
        <v>201</v>
      </c>
      <c r="B3" s="171"/>
      <c r="C3" s="171"/>
      <c r="D3" s="171"/>
      <c r="E3" s="171"/>
      <c r="F3" s="171"/>
      <c r="G3" s="171"/>
      <c r="H3" s="171"/>
      <c r="I3" s="171"/>
      <c r="J3" s="171"/>
      <c r="K3" s="171"/>
      <c r="L3" s="171"/>
      <c r="M3" s="171"/>
      <c r="N3" s="171"/>
      <c r="O3" s="171"/>
      <c r="P3" s="171"/>
      <c r="Q3" s="171"/>
      <c r="R3" s="171"/>
      <c r="S3" s="171"/>
      <c r="T3" s="171"/>
      <c r="U3" s="171"/>
      <c r="V3" s="171"/>
    </row>
    <row r="4" spans="1:22" s="133" customFormat="1" ht="21.75" hidden="1" customHeight="1">
      <c r="A4" s="168" t="s">
        <v>54</v>
      </c>
      <c r="B4" s="168"/>
      <c r="C4" s="168"/>
      <c r="D4" s="168"/>
      <c r="E4" s="168"/>
      <c r="F4" s="168"/>
      <c r="G4" s="168"/>
      <c r="H4" s="168"/>
      <c r="I4" s="168"/>
      <c r="J4" s="168"/>
      <c r="K4" s="168"/>
      <c r="L4" s="168"/>
      <c r="M4" s="168"/>
      <c r="N4" s="168"/>
      <c r="O4" s="168"/>
      <c r="P4" s="168"/>
      <c r="Q4" s="168"/>
      <c r="R4" s="168"/>
      <c r="S4" s="168"/>
      <c r="T4" s="168"/>
      <c r="U4" s="168"/>
      <c r="V4" s="168"/>
    </row>
    <row r="5" spans="1:22" s="133" customFormat="1" ht="15.45" customHeight="1">
      <c r="A5" s="168" t="s">
        <v>15</v>
      </c>
      <c r="B5" s="168"/>
      <c r="C5" s="168"/>
      <c r="D5" s="168"/>
      <c r="E5" s="168"/>
      <c r="F5" s="168"/>
      <c r="G5" s="168"/>
      <c r="H5" s="168"/>
      <c r="I5" s="168"/>
      <c r="J5" s="168"/>
      <c r="K5" s="168"/>
      <c r="L5" s="168"/>
      <c r="M5" s="168"/>
      <c r="N5" s="168"/>
      <c r="O5" s="168"/>
      <c r="P5" s="168"/>
      <c r="Q5" s="168"/>
      <c r="R5" s="168"/>
      <c r="S5" s="168"/>
      <c r="T5" s="168"/>
      <c r="U5" s="168"/>
      <c r="V5" s="168"/>
    </row>
    <row r="6" spans="1:22">
      <c r="A6" s="172" t="s">
        <v>16</v>
      </c>
      <c r="B6" s="173"/>
      <c r="C6" s="173"/>
      <c r="D6" s="173"/>
      <c r="E6" s="173"/>
      <c r="F6" s="173"/>
      <c r="G6" s="173"/>
      <c r="H6" s="173"/>
      <c r="I6" s="173"/>
      <c r="J6" s="173"/>
      <c r="K6" s="173"/>
      <c r="L6" s="173"/>
      <c r="M6" s="173"/>
      <c r="N6" s="173"/>
      <c r="O6" s="173"/>
      <c r="P6" s="173"/>
      <c r="Q6" s="173"/>
      <c r="R6" s="173"/>
      <c r="S6" s="173"/>
      <c r="T6" s="173"/>
      <c r="U6" s="173"/>
      <c r="V6" s="173"/>
    </row>
    <row r="7" spans="1:22">
      <c r="A7" s="174" t="s">
        <v>2</v>
      </c>
      <c r="B7" s="174" t="s">
        <v>20</v>
      </c>
      <c r="C7" s="174" t="s">
        <v>21</v>
      </c>
      <c r="D7" s="174" t="s">
        <v>22</v>
      </c>
      <c r="E7" s="174" t="s">
        <v>23</v>
      </c>
      <c r="F7" s="174" t="s">
        <v>24</v>
      </c>
      <c r="G7" s="174"/>
      <c r="H7" s="174"/>
      <c r="I7" s="174"/>
      <c r="J7" s="174"/>
      <c r="K7" s="175" t="s">
        <v>0</v>
      </c>
      <c r="L7" s="175"/>
      <c r="M7" s="175"/>
      <c r="N7" s="175"/>
      <c r="O7" s="175" t="s">
        <v>1</v>
      </c>
      <c r="P7" s="175"/>
      <c r="Q7" s="175"/>
      <c r="R7" s="175"/>
      <c r="S7" s="176" t="s">
        <v>14</v>
      </c>
      <c r="T7" s="176"/>
      <c r="U7" s="176"/>
      <c r="V7" s="176"/>
    </row>
    <row r="8" spans="1:22">
      <c r="A8" s="174"/>
      <c r="B8" s="174"/>
      <c r="C8" s="174"/>
      <c r="D8" s="174"/>
      <c r="E8" s="174"/>
      <c r="F8" s="174" t="s">
        <v>25</v>
      </c>
      <c r="G8" s="175" t="s">
        <v>26</v>
      </c>
      <c r="H8" s="175"/>
      <c r="I8" s="175"/>
      <c r="J8" s="175"/>
      <c r="K8" s="175"/>
      <c r="L8" s="175"/>
      <c r="M8" s="175"/>
      <c r="N8" s="175"/>
      <c r="O8" s="175"/>
      <c r="P8" s="175"/>
      <c r="Q8" s="175"/>
      <c r="R8" s="175"/>
      <c r="S8" s="176"/>
      <c r="T8" s="176"/>
      <c r="U8" s="176"/>
      <c r="V8" s="176"/>
    </row>
    <row r="9" spans="1:22">
      <c r="A9" s="174"/>
      <c r="B9" s="174"/>
      <c r="C9" s="174"/>
      <c r="D9" s="174"/>
      <c r="E9" s="174"/>
      <c r="F9" s="174"/>
      <c r="G9" s="175" t="s">
        <v>55</v>
      </c>
      <c r="H9" s="175" t="s">
        <v>27</v>
      </c>
      <c r="I9" s="175"/>
      <c r="J9" s="175"/>
      <c r="K9" s="175" t="s">
        <v>28</v>
      </c>
      <c r="L9" s="175" t="s">
        <v>27</v>
      </c>
      <c r="M9" s="175"/>
      <c r="N9" s="175"/>
      <c r="O9" s="175" t="s">
        <v>28</v>
      </c>
      <c r="P9" s="175" t="s">
        <v>27</v>
      </c>
      <c r="Q9" s="175"/>
      <c r="R9" s="175"/>
      <c r="S9" s="174" t="s">
        <v>28</v>
      </c>
      <c r="T9" s="176" t="s">
        <v>27</v>
      </c>
      <c r="U9" s="176"/>
      <c r="V9" s="176"/>
    </row>
    <row r="10" spans="1:22" ht="43.5" customHeight="1">
      <c r="A10" s="174"/>
      <c r="B10" s="174"/>
      <c r="C10" s="174"/>
      <c r="D10" s="174"/>
      <c r="E10" s="174"/>
      <c r="F10" s="174"/>
      <c r="G10" s="175"/>
      <c r="H10" s="62" t="s">
        <v>29</v>
      </c>
      <c r="I10" s="62" t="s">
        <v>30</v>
      </c>
      <c r="J10" s="62" t="s">
        <v>31</v>
      </c>
      <c r="K10" s="175"/>
      <c r="L10" s="62" t="s">
        <v>29</v>
      </c>
      <c r="M10" s="62" t="s">
        <v>30</v>
      </c>
      <c r="N10" s="62" t="s">
        <v>31</v>
      </c>
      <c r="O10" s="175"/>
      <c r="P10" s="62" t="s">
        <v>29</v>
      </c>
      <c r="Q10" s="62" t="s">
        <v>30</v>
      </c>
      <c r="R10" s="62" t="s">
        <v>31</v>
      </c>
      <c r="S10" s="174"/>
      <c r="T10" s="63" t="s">
        <v>29</v>
      </c>
      <c r="U10" s="63" t="s">
        <v>30</v>
      </c>
      <c r="V10" s="64" t="s">
        <v>31</v>
      </c>
    </row>
    <row r="11" spans="1:22">
      <c r="A11" s="3" t="s">
        <v>17</v>
      </c>
      <c r="B11" s="3" t="s">
        <v>18</v>
      </c>
      <c r="C11" s="3">
        <v>1</v>
      </c>
      <c r="D11" s="109">
        <v>2</v>
      </c>
      <c r="E11" s="3">
        <v>3</v>
      </c>
      <c r="F11" s="109">
        <v>4</v>
      </c>
      <c r="G11" s="4">
        <v>5</v>
      </c>
      <c r="H11" s="4">
        <v>6</v>
      </c>
      <c r="I11" s="4">
        <v>7</v>
      </c>
      <c r="J11" s="4">
        <v>8</v>
      </c>
      <c r="K11" s="4">
        <v>9</v>
      </c>
      <c r="L11" s="4">
        <v>10</v>
      </c>
      <c r="M11" s="4">
        <v>11</v>
      </c>
      <c r="N11" s="4">
        <v>12</v>
      </c>
      <c r="O11" s="4">
        <v>13</v>
      </c>
      <c r="P11" s="4">
        <v>14</v>
      </c>
      <c r="Q11" s="4">
        <v>15</v>
      </c>
      <c r="R11" s="4">
        <v>16</v>
      </c>
      <c r="S11" s="3">
        <v>17</v>
      </c>
      <c r="T11" s="3">
        <v>18</v>
      </c>
      <c r="U11" s="3">
        <v>19</v>
      </c>
      <c r="V11" s="5">
        <v>20</v>
      </c>
    </row>
    <row r="12" spans="1:22" s="6" customFormat="1" ht="31.95" customHeight="1">
      <c r="A12" s="69"/>
      <c r="B12" s="69" t="s">
        <v>28</v>
      </c>
      <c r="C12" s="69"/>
      <c r="D12" s="110"/>
      <c r="E12" s="69"/>
      <c r="F12" s="110"/>
      <c r="G12" s="70">
        <f t="shared" ref="G12:V12" si="0">G13+G22+G27+G32+G124+G129+G157+G162+G171+G197+G291+G319+G324+G333+G391+G395+G400+G405</f>
        <v>17665131.392000001</v>
      </c>
      <c r="H12" s="70">
        <f t="shared" si="0"/>
        <v>0</v>
      </c>
      <c r="I12" s="70">
        <f t="shared" si="0"/>
        <v>6224549.5999999996</v>
      </c>
      <c r="J12" s="70">
        <f t="shared" si="0"/>
        <v>11255462.015999999</v>
      </c>
      <c r="K12" s="70">
        <f t="shared" si="0"/>
        <v>4937939.3130000001</v>
      </c>
      <c r="L12" s="70">
        <f t="shared" si="0"/>
        <v>0</v>
      </c>
      <c r="M12" s="70">
        <f t="shared" si="0"/>
        <v>3047292.3130000001</v>
      </c>
      <c r="N12" s="70">
        <f t="shared" si="0"/>
        <v>1878200</v>
      </c>
      <c r="O12" s="70">
        <f t="shared" si="0"/>
        <v>5520067.3130000001</v>
      </c>
      <c r="P12" s="70">
        <f t="shared" si="0"/>
        <v>0</v>
      </c>
      <c r="Q12" s="70">
        <f t="shared" si="0"/>
        <v>3202940.3130000001</v>
      </c>
      <c r="R12" s="70">
        <f t="shared" si="0"/>
        <v>2304680</v>
      </c>
      <c r="S12" s="70">
        <f t="shared" si="0"/>
        <v>6216275</v>
      </c>
      <c r="T12" s="70">
        <f t="shared" si="0"/>
        <v>0</v>
      </c>
      <c r="U12" s="70">
        <f t="shared" si="0"/>
        <v>1742096</v>
      </c>
      <c r="V12" s="70">
        <f t="shared" si="0"/>
        <v>4446926</v>
      </c>
    </row>
    <row r="13" spans="1:22" s="6" customFormat="1">
      <c r="A13" s="7" t="s">
        <v>17</v>
      </c>
      <c r="B13" s="8" t="s">
        <v>34</v>
      </c>
      <c r="C13" s="7"/>
      <c r="D13" s="111"/>
      <c r="E13" s="7"/>
      <c r="F13" s="111"/>
      <c r="G13" s="9">
        <f>G14+G18</f>
        <v>868456</v>
      </c>
      <c r="H13" s="9">
        <f t="shared" ref="H13:V13" si="1">H14+H18</f>
        <v>0</v>
      </c>
      <c r="I13" s="9">
        <f t="shared" si="1"/>
        <v>144000</v>
      </c>
      <c r="J13" s="9">
        <f t="shared" si="1"/>
        <v>724456</v>
      </c>
      <c r="K13" s="9">
        <f t="shared" si="1"/>
        <v>36010</v>
      </c>
      <c r="L13" s="9">
        <f t="shared" si="1"/>
        <v>0</v>
      </c>
      <c r="M13" s="9">
        <f t="shared" si="1"/>
        <v>0</v>
      </c>
      <c r="N13" s="9">
        <f t="shared" si="1"/>
        <v>36010</v>
      </c>
      <c r="O13" s="9">
        <f t="shared" si="1"/>
        <v>37400</v>
      </c>
      <c r="P13" s="9">
        <f t="shared" si="1"/>
        <v>0</v>
      </c>
      <c r="Q13" s="9">
        <f t="shared" si="1"/>
        <v>0</v>
      </c>
      <c r="R13" s="9">
        <f t="shared" si="1"/>
        <v>37400</v>
      </c>
      <c r="S13" s="9">
        <f t="shared" si="1"/>
        <v>192600</v>
      </c>
      <c r="T13" s="9">
        <f t="shared" si="1"/>
        <v>0</v>
      </c>
      <c r="U13" s="9">
        <f t="shared" si="1"/>
        <v>0</v>
      </c>
      <c r="V13" s="9">
        <f t="shared" si="1"/>
        <v>192600</v>
      </c>
    </row>
    <row r="14" spans="1:22" s="6" customFormat="1" ht="31.2">
      <c r="A14" s="7" t="s">
        <v>51</v>
      </c>
      <c r="B14" s="8" t="s">
        <v>75</v>
      </c>
      <c r="C14" s="7"/>
      <c r="D14" s="111"/>
      <c r="E14" s="7"/>
      <c r="F14" s="111"/>
      <c r="G14" s="9">
        <f t="shared" ref="G14:V20" si="2">G15</f>
        <v>240000</v>
      </c>
      <c r="H14" s="9">
        <f t="shared" si="2"/>
        <v>0</v>
      </c>
      <c r="I14" s="9">
        <f t="shared" si="2"/>
        <v>144000</v>
      </c>
      <c r="J14" s="9">
        <f t="shared" si="2"/>
        <v>96000</v>
      </c>
      <c r="K14" s="9">
        <f t="shared" si="2"/>
        <v>35000</v>
      </c>
      <c r="L14" s="9">
        <f t="shared" si="2"/>
        <v>0</v>
      </c>
      <c r="M14" s="9">
        <f t="shared" si="2"/>
        <v>0</v>
      </c>
      <c r="N14" s="9">
        <f t="shared" si="2"/>
        <v>35000</v>
      </c>
      <c r="O14" s="9">
        <f t="shared" si="2"/>
        <v>35000</v>
      </c>
      <c r="P14" s="9">
        <f t="shared" si="2"/>
        <v>0</v>
      </c>
      <c r="Q14" s="9">
        <f t="shared" si="2"/>
        <v>0</v>
      </c>
      <c r="R14" s="9">
        <f t="shared" si="2"/>
        <v>35000</v>
      </c>
      <c r="S14" s="9">
        <f t="shared" si="2"/>
        <v>15000</v>
      </c>
      <c r="T14" s="9">
        <f t="shared" si="2"/>
        <v>0</v>
      </c>
      <c r="U14" s="9">
        <f t="shared" si="2"/>
        <v>0</v>
      </c>
      <c r="V14" s="9">
        <f t="shared" si="2"/>
        <v>15000</v>
      </c>
    </row>
    <row r="15" spans="1:22" s="6" customFormat="1">
      <c r="A15" s="7">
        <v>1</v>
      </c>
      <c r="B15" s="8" t="s">
        <v>33</v>
      </c>
      <c r="C15" s="7"/>
      <c r="D15" s="111"/>
      <c r="E15" s="7"/>
      <c r="F15" s="111"/>
      <c r="G15" s="9">
        <f t="shared" si="2"/>
        <v>240000</v>
      </c>
      <c r="H15" s="9">
        <f t="shared" si="2"/>
        <v>0</v>
      </c>
      <c r="I15" s="9">
        <f t="shared" si="2"/>
        <v>144000</v>
      </c>
      <c r="J15" s="9">
        <f t="shared" si="2"/>
        <v>96000</v>
      </c>
      <c r="K15" s="9">
        <f t="shared" si="2"/>
        <v>35000</v>
      </c>
      <c r="L15" s="9">
        <f t="shared" si="2"/>
        <v>0</v>
      </c>
      <c r="M15" s="9">
        <f t="shared" si="2"/>
        <v>0</v>
      </c>
      <c r="N15" s="9">
        <f t="shared" si="2"/>
        <v>35000</v>
      </c>
      <c r="O15" s="9">
        <f t="shared" si="2"/>
        <v>35000</v>
      </c>
      <c r="P15" s="9">
        <f t="shared" si="2"/>
        <v>0</v>
      </c>
      <c r="Q15" s="9">
        <f t="shared" si="2"/>
        <v>0</v>
      </c>
      <c r="R15" s="9">
        <f t="shared" si="2"/>
        <v>35000</v>
      </c>
      <c r="S15" s="9">
        <f t="shared" si="2"/>
        <v>15000</v>
      </c>
      <c r="T15" s="9">
        <f t="shared" si="2"/>
        <v>0</v>
      </c>
      <c r="U15" s="9">
        <f t="shared" si="2"/>
        <v>0</v>
      </c>
      <c r="V15" s="9">
        <f t="shared" si="2"/>
        <v>15000</v>
      </c>
    </row>
    <row r="16" spans="1:22" ht="31.2">
      <c r="A16" s="7" t="s">
        <v>56</v>
      </c>
      <c r="B16" s="10" t="s">
        <v>5</v>
      </c>
      <c r="C16" s="7"/>
      <c r="D16" s="111"/>
      <c r="E16" s="7"/>
      <c r="F16" s="111"/>
      <c r="G16" s="11">
        <f t="shared" si="2"/>
        <v>240000</v>
      </c>
      <c r="H16" s="11">
        <f t="shared" si="2"/>
        <v>0</v>
      </c>
      <c r="I16" s="11">
        <f t="shared" si="2"/>
        <v>144000</v>
      </c>
      <c r="J16" s="11">
        <f t="shared" si="2"/>
        <v>96000</v>
      </c>
      <c r="K16" s="11">
        <f t="shared" si="2"/>
        <v>35000</v>
      </c>
      <c r="L16" s="11">
        <f t="shared" si="2"/>
        <v>0</v>
      </c>
      <c r="M16" s="11">
        <f t="shared" si="2"/>
        <v>0</v>
      </c>
      <c r="N16" s="11">
        <f t="shared" si="2"/>
        <v>35000</v>
      </c>
      <c r="O16" s="11">
        <f t="shared" si="2"/>
        <v>35000</v>
      </c>
      <c r="P16" s="11">
        <f t="shared" si="2"/>
        <v>0</v>
      </c>
      <c r="Q16" s="11">
        <f t="shared" si="2"/>
        <v>0</v>
      </c>
      <c r="R16" s="11">
        <f t="shared" si="2"/>
        <v>35000</v>
      </c>
      <c r="S16" s="11">
        <f t="shared" si="2"/>
        <v>15000</v>
      </c>
      <c r="T16" s="11">
        <f t="shared" si="2"/>
        <v>0</v>
      </c>
      <c r="U16" s="11">
        <f t="shared" si="2"/>
        <v>0</v>
      </c>
      <c r="V16" s="11">
        <f>V17</f>
        <v>15000</v>
      </c>
    </row>
    <row r="17" spans="1:23" ht="62.4">
      <c r="A17" s="14">
        <v>1</v>
      </c>
      <c r="B17" s="24" t="s">
        <v>202</v>
      </c>
      <c r="C17" s="14" t="s">
        <v>203</v>
      </c>
      <c r="D17" s="112" t="s">
        <v>76</v>
      </c>
      <c r="E17" s="25" t="s">
        <v>74</v>
      </c>
      <c r="F17" s="112" t="s">
        <v>204</v>
      </c>
      <c r="G17" s="140">
        <f>H17+I17+J17</f>
        <v>240000</v>
      </c>
      <c r="H17" s="71"/>
      <c r="I17" s="71">
        <f>240000-96000</f>
        <v>144000</v>
      </c>
      <c r="J17" s="71">
        <v>96000</v>
      </c>
      <c r="K17" s="140">
        <f>L17+M17+N17</f>
        <v>35000</v>
      </c>
      <c r="L17" s="71"/>
      <c r="M17" s="71"/>
      <c r="N17" s="71">
        <v>35000</v>
      </c>
      <c r="O17" s="140">
        <f>P17+Q17+R17</f>
        <v>35000</v>
      </c>
      <c r="P17" s="71"/>
      <c r="Q17" s="71"/>
      <c r="R17" s="71">
        <v>35000</v>
      </c>
      <c r="S17" s="140">
        <f>T17+U17+V17</f>
        <v>15000</v>
      </c>
      <c r="T17" s="71"/>
      <c r="U17" s="71"/>
      <c r="V17" s="71">
        <v>15000</v>
      </c>
    </row>
    <row r="18" spans="1:23" s="6" customFormat="1">
      <c r="A18" s="7" t="s">
        <v>132</v>
      </c>
      <c r="B18" s="26" t="s">
        <v>208</v>
      </c>
      <c r="C18" s="7"/>
      <c r="D18" s="111"/>
      <c r="E18" s="7"/>
      <c r="F18" s="111"/>
      <c r="G18" s="9">
        <f t="shared" si="2"/>
        <v>628456</v>
      </c>
      <c r="H18" s="9">
        <f t="shared" si="2"/>
        <v>0</v>
      </c>
      <c r="I18" s="9">
        <f t="shared" si="2"/>
        <v>0</v>
      </c>
      <c r="J18" s="9">
        <f t="shared" si="2"/>
        <v>628456</v>
      </c>
      <c r="K18" s="9">
        <f t="shared" si="2"/>
        <v>1010</v>
      </c>
      <c r="L18" s="9">
        <f t="shared" si="2"/>
        <v>0</v>
      </c>
      <c r="M18" s="9">
        <f t="shared" si="2"/>
        <v>0</v>
      </c>
      <c r="N18" s="9">
        <f t="shared" si="2"/>
        <v>1010</v>
      </c>
      <c r="O18" s="9">
        <f t="shared" si="2"/>
        <v>2400</v>
      </c>
      <c r="P18" s="9">
        <f t="shared" si="2"/>
        <v>0</v>
      </c>
      <c r="Q18" s="9">
        <f t="shared" si="2"/>
        <v>0</v>
      </c>
      <c r="R18" s="9">
        <f t="shared" si="2"/>
        <v>2400</v>
      </c>
      <c r="S18" s="9">
        <f t="shared" si="2"/>
        <v>177600</v>
      </c>
      <c r="T18" s="9">
        <f t="shared" si="2"/>
        <v>0</v>
      </c>
      <c r="U18" s="9">
        <f t="shared" si="2"/>
        <v>0</v>
      </c>
      <c r="V18" s="9">
        <f t="shared" si="2"/>
        <v>177600</v>
      </c>
    </row>
    <row r="19" spans="1:23" s="6" customFormat="1">
      <c r="A19" s="7">
        <v>1</v>
      </c>
      <c r="B19" s="8" t="s">
        <v>33</v>
      </c>
      <c r="C19" s="7"/>
      <c r="D19" s="111"/>
      <c r="E19" s="7"/>
      <c r="F19" s="111"/>
      <c r="G19" s="9">
        <f t="shared" si="2"/>
        <v>628456</v>
      </c>
      <c r="H19" s="9">
        <f t="shared" si="2"/>
        <v>0</v>
      </c>
      <c r="I19" s="9">
        <f t="shared" si="2"/>
        <v>0</v>
      </c>
      <c r="J19" s="9">
        <f t="shared" si="2"/>
        <v>628456</v>
      </c>
      <c r="K19" s="9">
        <f t="shared" si="2"/>
        <v>1010</v>
      </c>
      <c r="L19" s="9">
        <f t="shared" si="2"/>
        <v>0</v>
      </c>
      <c r="M19" s="9">
        <f t="shared" si="2"/>
        <v>0</v>
      </c>
      <c r="N19" s="9">
        <f t="shared" si="2"/>
        <v>1010</v>
      </c>
      <c r="O19" s="9">
        <f t="shared" si="2"/>
        <v>2400</v>
      </c>
      <c r="P19" s="9">
        <f t="shared" si="2"/>
        <v>0</v>
      </c>
      <c r="Q19" s="9">
        <f t="shared" si="2"/>
        <v>0</v>
      </c>
      <c r="R19" s="9">
        <f t="shared" si="2"/>
        <v>2400</v>
      </c>
      <c r="S19" s="9">
        <f t="shared" si="2"/>
        <v>177600</v>
      </c>
      <c r="T19" s="9">
        <f t="shared" si="2"/>
        <v>0</v>
      </c>
      <c r="U19" s="9">
        <f t="shared" si="2"/>
        <v>0</v>
      </c>
      <c r="V19" s="9">
        <f t="shared" si="2"/>
        <v>177600</v>
      </c>
    </row>
    <row r="20" spans="1:23" ht="31.2">
      <c r="A20" s="7" t="s">
        <v>56</v>
      </c>
      <c r="B20" s="10" t="s">
        <v>5</v>
      </c>
      <c r="C20" s="7"/>
      <c r="D20" s="111"/>
      <c r="E20" s="7"/>
      <c r="F20" s="111"/>
      <c r="G20" s="11">
        <f t="shared" si="2"/>
        <v>628456</v>
      </c>
      <c r="H20" s="11">
        <f t="shared" si="2"/>
        <v>0</v>
      </c>
      <c r="I20" s="11">
        <f t="shared" si="2"/>
        <v>0</v>
      </c>
      <c r="J20" s="11">
        <f t="shared" si="2"/>
        <v>628456</v>
      </c>
      <c r="K20" s="11">
        <f t="shared" si="2"/>
        <v>1010</v>
      </c>
      <c r="L20" s="11">
        <f t="shared" si="2"/>
        <v>0</v>
      </c>
      <c r="M20" s="11">
        <f t="shared" si="2"/>
        <v>0</v>
      </c>
      <c r="N20" s="11">
        <f t="shared" si="2"/>
        <v>1010</v>
      </c>
      <c r="O20" s="11">
        <f t="shared" si="2"/>
        <v>2400</v>
      </c>
      <c r="P20" s="11">
        <f t="shared" si="2"/>
        <v>0</v>
      </c>
      <c r="Q20" s="11">
        <f t="shared" si="2"/>
        <v>0</v>
      </c>
      <c r="R20" s="11">
        <f t="shared" si="2"/>
        <v>2400</v>
      </c>
      <c r="S20" s="11">
        <f t="shared" si="2"/>
        <v>177600</v>
      </c>
      <c r="T20" s="11">
        <f t="shared" si="2"/>
        <v>0</v>
      </c>
      <c r="U20" s="11">
        <f t="shared" si="2"/>
        <v>0</v>
      </c>
      <c r="V20" s="11">
        <f>V21</f>
        <v>177600</v>
      </c>
    </row>
    <row r="21" spans="1:23" ht="79.2">
      <c r="A21" s="14">
        <v>1</v>
      </c>
      <c r="B21" s="24" t="s">
        <v>184</v>
      </c>
      <c r="C21" s="14" t="s">
        <v>180</v>
      </c>
      <c r="D21" s="113" t="s">
        <v>205</v>
      </c>
      <c r="E21" s="14" t="s">
        <v>206</v>
      </c>
      <c r="F21" s="113" t="s">
        <v>207</v>
      </c>
      <c r="G21" s="140">
        <f>H21+I21+J21</f>
        <v>628456</v>
      </c>
      <c r="H21" s="71"/>
      <c r="I21" s="71"/>
      <c r="J21" s="141">
        <v>628456</v>
      </c>
      <c r="K21" s="140">
        <f>L21+M21+N21</f>
        <v>1010</v>
      </c>
      <c r="L21" s="71"/>
      <c r="M21" s="71"/>
      <c r="N21" s="71">
        <v>1010</v>
      </c>
      <c r="O21" s="140">
        <f>P21+Q21+R21</f>
        <v>2400</v>
      </c>
      <c r="P21" s="71"/>
      <c r="Q21" s="71"/>
      <c r="R21" s="71">
        <v>2400</v>
      </c>
      <c r="S21" s="140">
        <f>T21+U21+V21</f>
        <v>177600</v>
      </c>
      <c r="T21" s="71"/>
      <c r="U21" s="71"/>
      <c r="V21" s="71">
        <v>177600</v>
      </c>
    </row>
    <row r="22" spans="1:23" s="6" customFormat="1" ht="31.2">
      <c r="A22" s="7" t="s">
        <v>18</v>
      </c>
      <c r="B22" s="8" t="s">
        <v>35</v>
      </c>
      <c r="C22" s="7"/>
      <c r="D22" s="111"/>
      <c r="E22" s="7"/>
      <c r="F22" s="111"/>
      <c r="G22" s="9">
        <f>G23</f>
        <v>77989</v>
      </c>
      <c r="H22" s="9">
        <f t="shared" ref="H22:V22" si="3">H23</f>
        <v>0</v>
      </c>
      <c r="I22" s="9">
        <f t="shared" si="3"/>
        <v>0</v>
      </c>
      <c r="J22" s="9">
        <f t="shared" si="3"/>
        <v>77989</v>
      </c>
      <c r="K22" s="9">
        <f t="shared" si="3"/>
        <v>23901</v>
      </c>
      <c r="L22" s="9">
        <f t="shared" si="3"/>
        <v>0</v>
      </c>
      <c r="M22" s="9">
        <f t="shared" si="3"/>
        <v>0</v>
      </c>
      <c r="N22" s="9">
        <f t="shared" si="3"/>
        <v>23901</v>
      </c>
      <c r="O22" s="9">
        <f t="shared" si="3"/>
        <v>25000</v>
      </c>
      <c r="P22" s="9">
        <f t="shared" si="3"/>
        <v>0</v>
      </c>
      <c r="Q22" s="9">
        <f t="shared" si="3"/>
        <v>0</v>
      </c>
      <c r="R22" s="9">
        <f t="shared" si="3"/>
        <v>25000</v>
      </c>
      <c r="S22" s="9">
        <f t="shared" si="3"/>
        <v>52989</v>
      </c>
      <c r="T22" s="9">
        <f t="shared" si="3"/>
        <v>0</v>
      </c>
      <c r="U22" s="9">
        <f t="shared" si="3"/>
        <v>0</v>
      </c>
      <c r="V22" s="9">
        <f t="shared" si="3"/>
        <v>52989</v>
      </c>
    </row>
    <row r="23" spans="1:23" s="6" customFormat="1">
      <c r="A23" s="7" t="s">
        <v>51</v>
      </c>
      <c r="B23" s="8" t="s">
        <v>130</v>
      </c>
      <c r="C23" s="7"/>
      <c r="D23" s="111"/>
      <c r="E23" s="7"/>
      <c r="F23" s="111"/>
      <c r="G23" s="9">
        <f t="shared" ref="G23:V25" si="4">G24</f>
        <v>77989</v>
      </c>
      <c r="H23" s="9">
        <f t="shared" si="4"/>
        <v>0</v>
      </c>
      <c r="I23" s="9">
        <f t="shared" si="4"/>
        <v>0</v>
      </c>
      <c r="J23" s="9">
        <f t="shared" si="4"/>
        <v>77989</v>
      </c>
      <c r="K23" s="9">
        <f t="shared" si="4"/>
        <v>23901</v>
      </c>
      <c r="L23" s="9">
        <f t="shared" si="4"/>
        <v>0</v>
      </c>
      <c r="M23" s="9">
        <f t="shared" si="4"/>
        <v>0</v>
      </c>
      <c r="N23" s="9">
        <f t="shared" si="4"/>
        <v>23901</v>
      </c>
      <c r="O23" s="9">
        <f t="shared" si="4"/>
        <v>25000</v>
      </c>
      <c r="P23" s="9">
        <f t="shared" si="4"/>
        <v>0</v>
      </c>
      <c r="Q23" s="9">
        <f t="shared" si="4"/>
        <v>0</v>
      </c>
      <c r="R23" s="9">
        <f t="shared" si="4"/>
        <v>25000</v>
      </c>
      <c r="S23" s="9">
        <f t="shared" si="4"/>
        <v>52989</v>
      </c>
      <c r="T23" s="9">
        <f t="shared" si="4"/>
        <v>0</v>
      </c>
      <c r="U23" s="9">
        <f t="shared" si="4"/>
        <v>0</v>
      </c>
      <c r="V23" s="9">
        <f t="shared" si="4"/>
        <v>52989</v>
      </c>
    </row>
    <row r="24" spans="1:23" s="6" customFormat="1">
      <c r="A24" s="7">
        <v>1</v>
      </c>
      <c r="B24" s="8" t="s">
        <v>33</v>
      </c>
      <c r="C24" s="7"/>
      <c r="D24" s="111"/>
      <c r="E24" s="7"/>
      <c r="F24" s="111"/>
      <c r="G24" s="9">
        <f t="shared" si="4"/>
        <v>77989</v>
      </c>
      <c r="H24" s="9">
        <f t="shared" si="4"/>
        <v>0</v>
      </c>
      <c r="I24" s="9">
        <f t="shared" si="4"/>
        <v>0</v>
      </c>
      <c r="J24" s="9">
        <f t="shared" si="4"/>
        <v>77989</v>
      </c>
      <c r="K24" s="9">
        <f t="shared" si="4"/>
        <v>23901</v>
      </c>
      <c r="L24" s="9">
        <f t="shared" si="4"/>
        <v>0</v>
      </c>
      <c r="M24" s="9">
        <f t="shared" si="4"/>
        <v>0</v>
      </c>
      <c r="N24" s="9">
        <f t="shared" si="4"/>
        <v>23901</v>
      </c>
      <c r="O24" s="9">
        <f t="shared" si="4"/>
        <v>25000</v>
      </c>
      <c r="P24" s="9">
        <f t="shared" si="4"/>
        <v>0</v>
      </c>
      <c r="Q24" s="9">
        <f t="shared" si="4"/>
        <v>0</v>
      </c>
      <c r="R24" s="9">
        <f t="shared" si="4"/>
        <v>25000</v>
      </c>
      <c r="S24" s="9">
        <f t="shared" si="4"/>
        <v>52989</v>
      </c>
      <c r="T24" s="9">
        <f t="shared" si="4"/>
        <v>0</v>
      </c>
      <c r="U24" s="9">
        <f t="shared" si="4"/>
        <v>0</v>
      </c>
      <c r="V24" s="9">
        <f t="shared" si="4"/>
        <v>52989</v>
      </c>
    </row>
    <row r="25" spans="1:23" ht="31.2">
      <c r="A25" s="7" t="s">
        <v>56</v>
      </c>
      <c r="B25" s="10" t="s">
        <v>5</v>
      </c>
      <c r="C25" s="7"/>
      <c r="D25" s="111"/>
      <c r="E25" s="7"/>
      <c r="F25" s="111"/>
      <c r="G25" s="11">
        <f t="shared" si="4"/>
        <v>77989</v>
      </c>
      <c r="H25" s="11">
        <f t="shared" si="4"/>
        <v>0</v>
      </c>
      <c r="I25" s="11">
        <f t="shared" si="4"/>
        <v>0</v>
      </c>
      <c r="J25" s="11">
        <f t="shared" si="4"/>
        <v>77989</v>
      </c>
      <c r="K25" s="11">
        <f t="shared" si="4"/>
        <v>23901</v>
      </c>
      <c r="L25" s="11">
        <f t="shared" si="4"/>
        <v>0</v>
      </c>
      <c r="M25" s="11">
        <f t="shared" si="4"/>
        <v>0</v>
      </c>
      <c r="N25" s="11">
        <f t="shared" si="4"/>
        <v>23901</v>
      </c>
      <c r="O25" s="11">
        <f t="shared" si="4"/>
        <v>25000</v>
      </c>
      <c r="P25" s="11">
        <f t="shared" si="4"/>
        <v>0</v>
      </c>
      <c r="Q25" s="11">
        <f t="shared" si="4"/>
        <v>0</v>
      </c>
      <c r="R25" s="11">
        <f t="shared" si="4"/>
        <v>25000</v>
      </c>
      <c r="S25" s="11">
        <f t="shared" si="4"/>
        <v>52989</v>
      </c>
      <c r="T25" s="11">
        <f t="shared" si="4"/>
        <v>0</v>
      </c>
      <c r="U25" s="11">
        <f t="shared" si="4"/>
        <v>0</v>
      </c>
      <c r="V25" s="11">
        <f>V26</f>
        <v>52989</v>
      </c>
    </row>
    <row r="26" spans="1:23" ht="52.8">
      <c r="A26" s="14">
        <v>1</v>
      </c>
      <c r="B26" s="27" t="s">
        <v>209</v>
      </c>
      <c r="C26" s="14" t="s">
        <v>6</v>
      </c>
      <c r="D26" s="112" t="s">
        <v>210</v>
      </c>
      <c r="E26" s="25" t="s">
        <v>65</v>
      </c>
      <c r="F26" s="112" t="s">
        <v>211</v>
      </c>
      <c r="G26" s="140">
        <f>H26+I26+J26</f>
        <v>77989</v>
      </c>
      <c r="H26" s="71"/>
      <c r="I26" s="71"/>
      <c r="J26" s="140">
        <v>77989</v>
      </c>
      <c r="K26" s="140">
        <f>L26+M26+N26</f>
        <v>23901</v>
      </c>
      <c r="L26" s="71"/>
      <c r="M26" s="71"/>
      <c r="N26" s="71">
        <v>23901</v>
      </c>
      <c r="O26" s="140">
        <f>P26+Q26+R26</f>
        <v>25000</v>
      </c>
      <c r="P26" s="71"/>
      <c r="Q26" s="71"/>
      <c r="R26" s="71">
        <v>25000</v>
      </c>
      <c r="S26" s="140">
        <f>T26+U26+V26</f>
        <v>52989</v>
      </c>
      <c r="T26" s="71"/>
      <c r="U26" s="71"/>
      <c r="V26" s="71">
        <v>52989</v>
      </c>
    </row>
    <row r="27" spans="1:23" s="6" customFormat="1" ht="31.2">
      <c r="A27" s="7" t="s">
        <v>46</v>
      </c>
      <c r="B27" s="8" t="s">
        <v>36</v>
      </c>
      <c r="C27" s="7"/>
      <c r="D27" s="111"/>
      <c r="E27" s="7"/>
      <c r="F27" s="111"/>
      <c r="G27" s="9">
        <f>G28</f>
        <v>63867</v>
      </c>
      <c r="H27" s="9">
        <f t="shared" ref="H27:V27" si="5">H28</f>
        <v>0</v>
      </c>
      <c r="I27" s="9">
        <f t="shared" si="5"/>
        <v>0</v>
      </c>
      <c r="J27" s="9">
        <f t="shared" si="5"/>
        <v>63867</v>
      </c>
      <c r="K27" s="9">
        <f t="shared" si="5"/>
        <v>29486</v>
      </c>
      <c r="L27" s="9">
        <f t="shared" si="5"/>
        <v>0</v>
      </c>
      <c r="M27" s="9">
        <f t="shared" si="5"/>
        <v>0</v>
      </c>
      <c r="N27" s="9">
        <f t="shared" si="5"/>
        <v>29486</v>
      </c>
      <c r="O27" s="9">
        <f t="shared" si="5"/>
        <v>36500</v>
      </c>
      <c r="P27" s="9">
        <f t="shared" si="5"/>
        <v>0</v>
      </c>
      <c r="Q27" s="9">
        <f t="shared" si="5"/>
        <v>0</v>
      </c>
      <c r="R27" s="9">
        <f t="shared" si="5"/>
        <v>36500</v>
      </c>
      <c r="S27" s="9">
        <f t="shared" si="5"/>
        <v>12700</v>
      </c>
      <c r="T27" s="9">
        <f t="shared" si="5"/>
        <v>0</v>
      </c>
      <c r="U27" s="9">
        <f t="shared" si="5"/>
        <v>0</v>
      </c>
      <c r="V27" s="9">
        <f t="shared" si="5"/>
        <v>12700</v>
      </c>
      <c r="W27" s="142"/>
    </row>
    <row r="28" spans="1:23">
      <c r="A28" s="7" t="s">
        <v>51</v>
      </c>
      <c r="B28" s="8" t="s">
        <v>127</v>
      </c>
      <c r="C28" s="12"/>
      <c r="D28" s="114"/>
      <c r="E28" s="12"/>
      <c r="F28" s="114"/>
      <c r="G28" s="9">
        <f t="shared" ref="G28:V30" si="6">G29</f>
        <v>63867</v>
      </c>
      <c r="H28" s="9">
        <f t="shared" si="6"/>
        <v>0</v>
      </c>
      <c r="I28" s="9">
        <f t="shared" si="6"/>
        <v>0</v>
      </c>
      <c r="J28" s="9">
        <f t="shared" si="6"/>
        <v>63867</v>
      </c>
      <c r="K28" s="9">
        <f t="shared" si="6"/>
        <v>29486</v>
      </c>
      <c r="L28" s="9">
        <f t="shared" si="6"/>
        <v>0</v>
      </c>
      <c r="M28" s="9">
        <f t="shared" si="6"/>
        <v>0</v>
      </c>
      <c r="N28" s="9">
        <f t="shared" si="6"/>
        <v>29486</v>
      </c>
      <c r="O28" s="9">
        <f t="shared" si="6"/>
        <v>36500</v>
      </c>
      <c r="P28" s="9">
        <f t="shared" si="6"/>
        <v>0</v>
      </c>
      <c r="Q28" s="9">
        <f t="shared" si="6"/>
        <v>0</v>
      </c>
      <c r="R28" s="9">
        <f t="shared" si="6"/>
        <v>36500</v>
      </c>
      <c r="S28" s="9">
        <f t="shared" si="6"/>
        <v>12700</v>
      </c>
      <c r="T28" s="9">
        <f t="shared" si="6"/>
        <v>0</v>
      </c>
      <c r="U28" s="9">
        <f t="shared" si="6"/>
        <v>0</v>
      </c>
      <c r="V28" s="9">
        <f>V29</f>
        <v>12700</v>
      </c>
    </row>
    <row r="29" spans="1:23" s="6" customFormat="1">
      <c r="A29" s="7">
        <v>1</v>
      </c>
      <c r="B29" s="8" t="s">
        <v>33</v>
      </c>
      <c r="C29" s="7"/>
      <c r="D29" s="111"/>
      <c r="E29" s="7"/>
      <c r="F29" s="111"/>
      <c r="G29" s="9">
        <f t="shared" si="6"/>
        <v>63867</v>
      </c>
      <c r="H29" s="9">
        <f t="shared" si="6"/>
        <v>0</v>
      </c>
      <c r="I29" s="9">
        <f t="shared" si="6"/>
        <v>0</v>
      </c>
      <c r="J29" s="9">
        <f t="shared" si="6"/>
        <v>63867</v>
      </c>
      <c r="K29" s="9">
        <f t="shared" si="6"/>
        <v>29486</v>
      </c>
      <c r="L29" s="9">
        <f t="shared" si="6"/>
        <v>0</v>
      </c>
      <c r="M29" s="9">
        <f t="shared" si="6"/>
        <v>0</v>
      </c>
      <c r="N29" s="9">
        <f t="shared" si="6"/>
        <v>29486</v>
      </c>
      <c r="O29" s="9">
        <f t="shared" si="6"/>
        <v>36500</v>
      </c>
      <c r="P29" s="9">
        <f t="shared" si="6"/>
        <v>0</v>
      </c>
      <c r="Q29" s="9">
        <f t="shared" si="6"/>
        <v>0</v>
      </c>
      <c r="R29" s="9">
        <f t="shared" si="6"/>
        <v>36500</v>
      </c>
      <c r="S29" s="9">
        <f t="shared" si="6"/>
        <v>12700</v>
      </c>
      <c r="T29" s="9">
        <f t="shared" si="6"/>
        <v>0</v>
      </c>
      <c r="U29" s="9">
        <f t="shared" si="6"/>
        <v>0</v>
      </c>
      <c r="V29" s="9">
        <f t="shared" si="6"/>
        <v>12700</v>
      </c>
    </row>
    <row r="30" spans="1:23" ht="31.2">
      <c r="A30" s="7" t="s">
        <v>56</v>
      </c>
      <c r="B30" s="10" t="s">
        <v>5</v>
      </c>
      <c r="C30" s="7"/>
      <c r="D30" s="111"/>
      <c r="E30" s="7"/>
      <c r="F30" s="111"/>
      <c r="G30" s="11">
        <f t="shared" si="6"/>
        <v>63867</v>
      </c>
      <c r="H30" s="11">
        <f t="shared" si="6"/>
        <v>0</v>
      </c>
      <c r="I30" s="11">
        <f t="shared" si="6"/>
        <v>0</v>
      </c>
      <c r="J30" s="11">
        <f t="shared" si="6"/>
        <v>63867</v>
      </c>
      <c r="K30" s="11">
        <f t="shared" si="6"/>
        <v>29486</v>
      </c>
      <c r="L30" s="11">
        <f t="shared" si="6"/>
        <v>0</v>
      </c>
      <c r="M30" s="11">
        <f t="shared" si="6"/>
        <v>0</v>
      </c>
      <c r="N30" s="11">
        <f t="shared" si="6"/>
        <v>29486</v>
      </c>
      <c r="O30" s="11">
        <f t="shared" si="6"/>
        <v>36500</v>
      </c>
      <c r="P30" s="11">
        <f t="shared" si="6"/>
        <v>0</v>
      </c>
      <c r="Q30" s="11">
        <f t="shared" si="6"/>
        <v>0</v>
      </c>
      <c r="R30" s="11">
        <f t="shared" si="6"/>
        <v>36500</v>
      </c>
      <c r="S30" s="11">
        <f t="shared" si="6"/>
        <v>12700</v>
      </c>
      <c r="T30" s="11">
        <f t="shared" si="6"/>
        <v>0</v>
      </c>
      <c r="U30" s="11">
        <f t="shared" si="6"/>
        <v>0</v>
      </c>
      <c r="V30" s="11">
        <f>V31</f>
        <v>12700</v>
      </c>
    </row>
    <row r="31" spans="1:23" s="18" customFormat="1" ht="52.8">
      <c r="A31" s="72">
        <v>1</v>
      </c>
      <c r="B31" s="27" t="s">
        <v>212</v>
      </c>
      <c r="C31" s="14" t="s">
        <v>166</v>
      </c>
      <c r="D31" s="112" t="s">
        <v>213</v>
      </c>
      <c r="E31" s="25" t="s">
        <v>98</v>
      </c>
      <c r="F31" s="112" t="s">
        <v>214</v>
      </c>
      <c r="G31" s="73">
        <f>H31+I31+J31</f>
        <v>63867</v>
      </c>
      <c r="H31" s="73"/>
      <c r="I31" s="73"/>
      <c r="J31" s="73">
        <v>63867</v>
      </c>
      <c r="K31" s="73">
        <f>L31+M31+N31</f>
        <v>29486</v>
      </c>
      <c r="L31" s="73"/>
      <c r="M31" s="73"/>
      <c r="N31" s="73">
        <f>36500-7014</f>
        <v>29486</v>
      </c>
      <c r="O31" s="73">
        <f>P31+Q31+R31</f>
        <v>36500</v>
      </c>
      <c r="P31" s="73"/>
      <c r="Q31" s="73"/>
      <c r="R31" s="73">
        <v>36500</v>
      </c>
      <c r="S31" s="73">
        <f>T31+U31+V31</f>
        <v>12700</v>
      </c>
      <c r="T31" s="73"/>
      <c r="U31" s="73"/>
      <c r="V31" s="73">
        <v>12700</v>
      </c>
    </row>
    <row r="32" spans="1:23" s="6" customFormat="1" ht="62.4">
      <c r="A32" s="7" t="s">
        <v>47</v>
      </c>
      <c r="B32" s="8" t="s">
        <v>45</v>
      </c>
      <c r="C32" s="7"/>
      <c r="D32" s="111"/>
      <c r="E32" s="7"/>
      <c r="F32" s="111"/>
      <c r="G32" s="9">
        <f>G33+G39+G46+G51+G57+G65+G72+G85+G95+G105+G114</f>
        <v>1523752.6739999999</v>
      </c>
      <c r="H32" s="9">
        <f t="shared" ref="H32:V32" si="7">H33+H39+H46+H51+H57+H65+H72+H85+H95+H105+H114</f>
        <v>0</v>
      </c>
      <c r="I32" s="9">
        <f t="shared" si="7"/>
        <v>0</v>
      </c>
      <c r="J32" s="9">
        <f t="shared" si="7"/>
        <v>1523752.6739999999</v>
      </c>
      <c r="K32" s="9">
        <f t="shared" si="7"/>
        <v>264628</v>
      </c>
      <c r="L32" s="9">
        <f t="shared" si="7"/>
        <v>0</v>
      </c>
      <c r="M32" s="9">
        <f t="shared" si="7"/>
        <v>0</v>
      </c>
      <c r="N32" s="9">
        <f t="shared" si="7"/>
        <v>264628</v>
      </c>
      <c r="O32" s="9">
        <f t="shared" si="7"/>
        <v>310643</v>
      </c>
      <c r="P32" s="9">
        <f t="shared" si="7"/>
        <v>0</v>
      </c>
      <c r="Q32" s="9">
        <f t="shared" si="7"/>
        <v>0</v>
      </c>
      <c r="R32" s="9">
        <f t="shared" si="7"/>
        <v>310643</v>
      </c>
      <c r="S32" s="9">
        <f t="shared" si="7"/>
        <v>772076</v>
      </c>
      <c r="T32" s="9">
        <f t="shared" si="7"/>
        <v>0</v>
      </c>
      <c r="U32" s="9">
        <f t="shared" si="7"/>
        <v>0</v>
      </c>
      <c r="V32" s="9">
        <f t="shared" si="7"/>
        <v>772376</v>
      </c>
    </row>
    <row r="33" spans="1:22">
      <c r="A33" s="7" t="s">
        <v>51</v>
      </c>
      <c r="B33" s="8" t="s">
        <v>133</v>
      </c>
      <c r="C33" s="12"/>
      <c r="D33" s="114"/>
      <c r="E33" s="12"/>
      <c r="F33" s="114"/>
      <c r="G33" s="9">
        <f>G34+G36</f>
        <v>74885</v>
      </c>
      <c r="H33" s="9">
        <f t="shared" ref="H33:V33" si="8">H34+H36</f>
        <v>0</v>
      </c>
      <c r="I33" s="9">
        <f t="shared" si="8"/>
        <v>0</v>
      </c>
      <c r="J33" s="9">
        <f t="shared" si="8"/>
        <v>74885</v>
      </c>
      <c r="K33" s="9">
        <f t="shared" si="8"/>
        <v>24454</v>
      </c>
      <c r="L33" s="9">
        <f t="shared" si="8"/>
        <v>0</v>
      </c>
      <c r="M33" s="9">
        <f t="shared" si="8"/>
        <v>0</v>
      </c>
      <c r="N33" s="9">
        <f t="shared" si="8"/>
        <v>24454</v>
      </c>
      <c r="O33" s="9">
        <f t="shared" si="8"/>
        <v>30500</v>
      </c>
      <c r="P33" s="9">
        <f t="shared" si="8"/>
        <v>0</v>
      </c>
      <c r="Q33" s="9">
        <f t="shared" si="8"/>
        <v>0</v>
      </c>
      <c r="R33" s="9">
        <f t="shared" si="8"/>
        <v>30500</v>
      </c>
      <c r="S33" s="9">
        <f t="shared" si="8"/>
        <v>15100</v>
      </c>
      <c r="T33" s="9">
        <f t="shared" si="8"/>
        <v>0</v>
      </c>
      <c r="U33" s="9">
        <f t="shared" si="8"/>
        <v>0</v>
      </c>
      <c r="V33" s="9">
        <f t="shared" si="8"/>
        <v>15100</v>
      </c>
    </row>
    <row r="34" spans="1:22" s="6" customFormat="1">
      <c r="A34" s="7">
        <v>1</v>
      </c>
      <c r="B34" s="8" t="s">
        <v>32</v>
      </c>
      <c r="C34" s="7"/>
      <c r="D34" s="111"/>
      <c r="E34" s="7"/>
      <c r="F34" s="111"/>
      <c r="G34" s="9">
        <f>G35</f>
        <v>627</v>
      </c>
      <c r="H34" s="9">
        <f t="shared" ref="H34:V34" si="9">H35</f>
        <v>0</v>
      </c>
      <c r="I34" s="9">
        <f t="shared" si="9"/>
        <v>0</v>
      </c>
      <c r="J34" s="9">
        <f t="shared" si="9"/>
        <v>627</v>
      </c>
      <c r="K34" s="9">
        <f t="shared" si="9"/>
        <v>0</v>
      </c>
      <c r="L34" s="9">
        <f t="shared" si="9"/>
        <v>0</v>
      </c>
      <c r="M34" s="9">
        <f t="shared" si="9"/>
        <v>0</v>
      </c>
      <c r="N34" s="9">
        <f t="shared" si="9"/>
        <v>0</v>
      </c>
      <c r="O34" s="9">
        <f t="shared" si="9"/>
        <v>0</v>
      </c>
      <c r="P34" s="9">
        <f t="shared" si="9"/>
        <v>0</v>
      </c>
      <c r="Q34" s="9">
        <f t="shared" si="9"/>
        <v>0</v>
      </c>
      <c r="R34" s="9">
        <f t="shared" si="9"/>
        <v>0</v>
      </c>
      <c r="S34" s="9">
        <f t="shared" si="9"/>
        <v>600</v>
      </c>
      <c r="T34" s="9">
        <f t="shared" si="9"/>
        <v>0</v>
      </c>
      <c r="U34" s="9">
        <f t="shared" si="9"/>
        <v>0</v>
      </c>
      <c r="V34" s="9">
        <f t="shared" si="9"/>
        <v>600</v>
      </c>
    </row>
    <row r="35" spans="1:22" ht="66">
      <c r="A35" s="12">
        <v>1</v>
      </c>
      <c r="B35" s="27" t="s">
        <v>260</v>
      </c>
      <c r="C35" s="14" t="s">
        <v>10</v>
      </c>
      <c r="D35" s="113" t="s">
        <v>173</v>
      </c>
      <c r="E35" s="14">
        <v>2025</v>
      </c>
      <c r="F35" s="113" t="s">
        <v>261</v>
      </c>
      <c r="G35" s="30">
        <f>H35+I35+J35</f>
        <v>627</v>
      </c>
      <c r="H35" s="9"/>
      <c r="I35" s="9"/>
      <c r="J35" s="34">
        <v>627</v>
      </c>
      <c r="K35" s="30">
        <f>L35+M35+N35</f>
        <v>0</v>
      </c>
      <c r="L35" s="9"/>
      <c r="M35" s="9"/>
      <c r="N35" s="9"/>
      <c r="O35" s="30">
        <f>P35+Q35+R35</f>
        <v>0</v>
      </c>
      <c r="P35" s="9"/>
      <c r="Q35" s="9"/>
      <c r="R35" s="9"/>
      <c r="S35" s="30">
        <f>T35+U35+V35</f>
        <v>600</v>
      </c>
      <c r="T35" s="9"/>
      <c r="U35" s="9"/>
      <c r="V35" s="33">
        <v>600</v>
      </c>
    </row>
    <row r="36" spans="1:22" s="6" customFormat="1">
      <c r="A36" s="7">
        <v>2</v>
      </c>
      <c r="B36" s="8" t="s">
        <v>33</v>
      </c>
      <c r="C36" s="7"/>
      <c r="D36" s="111"/>
      <c r="E36" s="7"/>
      <c r="F36" s="111"/>
      <c r="G36" s="9">
        <f t="shared" ref="G36:V37" si="10">G37</f>
        <v>74258</v>
      </c>
      <c r="H36" s="9">
        <f t="shared" si="10"/>
        <v>0</v>
      </c>
      <c r="I36" s="9">
        <f t="shared" si="10"/>
        <v>0</v>
      </c>
      <c r="J36" s="9">
        <f t="shared" si="10"/>
        <v>74258</v>
      </c>
      <c r="K36" s="9">
        <f t="shared" si="10"/>
        <v>24454</v>
      </c>
      <c r="L36" s="9">
        <f t="shared" si="10"/>
        <v>0</v>
      </c>
      <c r="M36" s="9">
        <f t="shared" si="10"/>
        <v>0</v>
      </c>
      <c r="N36" s="9">
        <f t="shared" si="10"/>
        <v>24454</v>
      </c>
      <c r="O36" s="9">
        <f t="shared" si="10"/>
        <v>30500</v>
      </c>
      <c r="P36" s="9">
        <f t="shared" si="10"/>
        <v>0</v>
      </c>
      <c r="Q36" s="9">
        <f t="shared" si="10"/>
        <v>0</v>
      </c>
      <c r="R36" s="9">
        <f t="shared" si="10"/>
        <v>30500</v>
      </c>
      <c r="S36" s="9">
        <f t="shared" si="10"/>
        <v>14500</v>
      </c>
      <c r="T36" s="9">
        <f t="shared" si="10"/>
        <v>0</v>
      </c>
      <c r="U36" s="9">
        <f t="shared" si="10"/>
        <v>0</v>
      </c>
      <c r="V36" s="9">
        <f t="shared" si="10"/>
        <v>14500</v>
      </c>
    </row>
    <row r="37" spans="1:22" ht="31.2">
      <c r="A37" s="7" t="s">
        <v>56</v>
      </c>
      <c r="B37" s="10" t="s">
        <v>5</v>
      </c>
      <c r="C37" s="7"/>
      <c r="D37" s="111"/>
      <c r="E37" s="7"/>
      <c r="F37" s="111"/>
      <c r="G37" s="11">
        <f>G38</f>
        <v>74258</v>
      </c>
      <c r="H37" s="11">
        <f t="shared" si="10"/>
        <v>0</v>
      </c>
      <c r="I37" s="11">
        <f t="shared" si="10"/>
        <v>0</v>
      </c>
      <c r="J37" s="11">
        <f t="shared" si="10"/>
        <v>74258</v>
      </c>
      <c r="K37" s="11">
        <f t="shared" si="10"/>
        <v>24454</v>
      </c>
      <c r="L37" s="11">
        <f t="shared" si="10"/>
        <v>0</v>
      </c>
      <c r="M37" s="11">
        <f t="shared" si="10"/>
        <v>0</v>
      </c>
      <c r="N37" s="11">
        <f t="shared" si="10"/>
        <v>24454</v>
      </c>
      <c r="O37" s="11">
        <f t="shared" si="10"/>
        <v>30500</v>
      </c>
      <c r="P37" s="11">
        <f t="shared" si="10"/>
        <v>0</v>
      </c>
      <c r="Q37" s="11">
        <f t="shared" si="10"/>
        <v>0</v>
      </c>
      <c r="R37" s="11">
        <f t="shared" si="10"/>
        <v>30500</v>
      </c>
      <c r="S37" s="11">
        <f t="shared" si="10"/>
        <v>14500</v>
      </c>
      <c r="T37" s="11">
        <f t="shared" si="10"/>
        <v>0</v>
      </c>
      <c r="U37" s="11">
        <f t="shared" si="10"/>
        <v>0</v>
      </c>
      <c r="V37" s="11">
        <f t="shared" si="10"/>
        <v>14500</v>
      </c>
    </row>
    <row r="38" spans="1:22" s="1" customFormat="1" ht="52.8">
      <c r="A38" s="72">
        <v>1</v>
      </c>
      <c r="B38" s="27" t="s">
        <v>171</v>
      </c>
      <c r="C38" s="14" t="s">
        <v>10</v>
      </c>
      <c r="D38" s="112" t="s">
        <v>172</v>
      </c>
      <c r="E38" s="25" t="s">
        <v>98</v>
      </c>
      <c r="F38" s="112" t="s">
        <v>262</v>
      </c>
      <c r="G38" s="30">
        <f>H38+I38+J38</f>
        <v>74258</v>
      </c>
      <c r="H38" s="74"/>
      <c r="I38" s="74"/>
      <c r="J38" s="140">
        <v>74258</v>
      </c>
      <c r="K38" s="30">
        <f>L38+M38+N38</f>
        <v>24454</v>
      </c>
      <c r="L38" s="74"/>
      <c r="M38" s="74"/>
      <c r="N38" s="73">
        <f>30500-6046</f>
        <v>24454</v>
      </c>
      <c r="O38" s="30">
        <f>P38+Q38+R38</f>
        <v>30500</v>
      </c>
      <c r="P38" s="74"/>
      <c r="Q38" s="74"/>
      <c r="R38" s="73">
        <v>30500</v>
      </c>
      <c r="S38" s="30">
        <f>T38+U38+V38</f>
        <v>14500</v>
      </c>
      <c r="T38" s="74"/>
      <c r="U38" s="74"/>
      <c r="V38" s="73">
        <v>14500</v>
      </c>
    </row>
    <row r="39" spans="1:22">
      <c r="A39" s="7" t="s">
        <v>132</v>
      </c>
      <c r="B39" s="8" t="s">
        <v>331</v>
      </c>
      <c r="C39" s="12"/>
      <c r="D39" s="114"/>
      <c r="E39" s="12"/>
      <c r="F39" s="114"/>
      <c r="G39" s="9">
        <f t="shared" ref="G39:V40" si="11">G40</f>
        <v>141381</v>
      </c>
      <c r="H39" s="9">
        <f t="shared" si="11"/>
        <v>0</v>
      </c>
      <c r="I39" s="9">
        <f t="shared" si="11"/>
        <v>0</v>
      </c>
      <c r="J39" s="9">
        <f t="shared" si="11"/>
        <v>141381</v>
      </c>
      <c r="K39" s="9">
        <f t="shared" si="11"/>
        <v>3769</v>
      </c>
      <c r="L39" s="9">
        <f t="shared" si="11"/>
        <v>0</v>
      </c>
      <c r="M39" s="9">
        <f t="shared" si="11"/>
        <v>0</v>
      </c>
      <c r="N39" s="9">
        <f t="shared" si="11"/>
        <v>3769</v>
      </c>
      <c r="O39" s="9">
        <f t="shared" si="11"/>
        <v>7700</v>
      </c>
      <c r="P39" s="9">
        <f t="shared" si="11"/>
        <v>0</v>
      </c>
      <c r="Q39" s="9">
        <f t="shared" si="11"/>
        <v>0</v>
      </c>
      <c r="R39" s="9">
        <f t="shared" si="11"/>
        <v>7700</v>
      </c>
      <c r="S39" s="9">
        <f t="shared" si="11"/>
        <v>77378</v>
      </c>
      <c r="T39" s="9">
        <f t="shared" si="11"/>
        <v>0</v>
      </c>
      <c r="U39" s="9">
        <f t="shared" si="11"/>
        <v>0</v>
      </c>
      <c r="V39" s="9">
        <f>V40</f>
        <v>77378</v>
      </c>
    </row>
    <row r="40" spans="1:22" s="6" customFormat="1">
      <c r="A40" s="7">
        <v>1</v>
      </c>
      <c r="B40" s="8" t="s">
        <v>33</v>
      </c>
      <c r="C40" s="7"/>
      <c r="D40" s="111"/>
      <c r="E40" s="7"/>
      <c r="F40" s="111"/>
      <c r="G40" s="9">
        <f t="shared" si="11"/>
        <v>141381</v>
      </c>
      <c r="H40" s="9">
        <f t="shared" si="11"/>
        <v>0</v>
      </c>
      <c r="I40" s="9">
        <f t="shared" si="11"/>
        <v>0</v>
      </c>
      <c r="J40" s="9">
        <f t="shared" si="11"/>
        <v>141381</v>
      </c>
      <c r="K40" s="9">
        <f t="shared" si="11"/>
        <v>3769</v>
      </c>
      <c r="L40" s="9">
        <f t="shared" si="11"/>
        <v>0</v>
      </c>
      <c r="M40" s="9">
        <f t="shared" si="11"/>
        <v>0</v>
      </c>
      <c r="N40" s="9">
        <f t="shared" si="11"/>
        <v>3769</v>
      </c>
      <c r="O40" s="9">
        <f t="shared" si="11"/>
        <v>7700</v>
      </c>
      <c r="P40" s="9">
        <f t="shared" si="11"/>
        <v>0</v>
      </c>
      <c r="Q40" s="9">
        <f t="shared" si="11"/>
        <v>0</v>
      </c>
      <c r="R40" s="9">
        <f t="shared" si="11"/>
        <v>7700</v>
      </c>
      <c r="S40" s="9">
        <f t="shared" si="11"/>
        <v>77378</v>
      </c>
      <c r="T40" s="9">
        <f t="shared" si="11"/>
        <v>0</v>
      </c>
      <c r="U40" s="9">
        <f t="shared" si="11"/>
        <v>0</v>
      </c>
      <c r="V40" s="9">
        <f t="shared" si="11"/>
        <v>77378</v>
      </c>
    </row>
    <row r="41" spans="1:22" ht="31.2">
      <c r="A41" s="7" t="s">
        <v>56</v>
      </c>
      <c r="B41" s="10" t="s">
        <v>5</v>
      </c>
      <c r="C41" s="7"/>
      <c r="D41" s="111"/>
      <c r="E41" s="7"/>
      <c r="F41" s="111"/>
      <c r="G41" s="11">
        <f>G42+G43+G44+G45</f>
        <v>141381</v>
      </c>
      <c r="H41" s="11">
        <f t="shared" ref="H41" si="12">H42+H43+H44+H45</f>
        <v>0</v>
      </c>
      <c r="I41" s="11">
        <f t="shared" ref="I41" si="13">I42+I43+I44+I45</f>
        <v>0</v>
      </c>
      <c r="J41" s="11">
        <f t="shared" ref="J41" si="14">J42+J43+J44+J45</f>
        <v>141381</v>
      </c>
      <c r="K41" s="11">
        <f t="shared" ref="K41" si="15">K42+K43+K44+K45</f>
        <v>3769</v>
      </c>
      <c r="L41" s="11">
        <f t="shared" ref="L41" si="16">L42+L43+L44+L45</f>
        <v>0</v>
      </c>
      <c r="M41" s="11">
        <f t="shared" ref="M41" si="17">M42+M43+M44+M45</f>
        <v>0</v>
      </c>
      <c r="N41" s="11">
        <f t="shared" ref="N41" si="18">N42+N43+N44+N45</f>
        <v>3769</v>
      </c>
      <c r="O41" s="11">
        <f t="shared" ref="O41" si="19">O42+O43+O44+O45</f>
        <v>7700</v>
      </c>
      <c r="P41" s="11">
        <f t="shared" ref="P41" si="20">P42+P43+P44+P45</f>
        <v>0</v>
      </c>
      <c r="Q41" s="11">
        <f t="shared" ref="Q41" si="21">Q42+Q43+Q44+Q45</f>
        <v>0</v>
      </c>
      <c r="R41" s="11">
        <f t="shared" ref="R41" si="22">R42+R43+R44+R45</f>
        <v>7700</v>
      </c>
      <c r="S41" s="11">
        <f t="shared" ref="S41" si="23">S42+S43+S44+S45</f>
        <v>77378</v>
      </c>
      <c r="T41" s="11">
        <f t="shared" ref="T41" si="24">T42+T43+T44+T45</f>
        <v>0</v>
      </c>
      <c r="U41" s="11">
        <f t="shared" ref="U41" si="25">U42+U43+U44+U45</f>
        <v>0</v>
      </c>
      <c r="V41" s="11">
        <f t="shared" ref="V41" si="26">V42+V43+V44+V45</f>
        <v>77378</v>
      </c>
    </row>
    <row r="42" spans="1:22" ht="52.8">
      <c r="A42" s="14">
        <v>1</v>
      </c>
      <c r="B42" s="31" t="s">
        <v>332</v>
      </c>
      <c r="C42" s="29" t="s">
        <v>6</v>
      </c>
      <c r="D42" s="115" t="s">
        <v>333</v>
      </c>
      <c r="E42" s="29" t="s">
        <v>169</v>
      </c>
      <c r="F42" s="113" t="s">
        <v>334</v>
      </c>
      <c r="G42" s="30">
        <f t="shared" ref="G42:G45" si="27">H42+I42+J42</f>
        <v>65150</v>
      </c>
      <c r="H42" s="34"/>
      <c r="I42" s="34"/>
      <c r="J42" s="33">
        <v>65150</v>
      </c>
      <c r="K42" s="30">
        <f t="shared" ref="K42:K45" si="28">L42+M42+N42</f>
        <v>0</v>
      </c>
      <c r="L42" s="34"/>
      <c r="M42" s="34"/>
      <c r="N42" s="34"/>
      <c r="O42" s="30">
        <f t="shared" ref="O42:O45" si="29">P42+Q42+R42</f>
        <v>0</v>
      </c>
      <c r="P42" s="34"/>
      <c r="Q42" s="34"/>
      <c r="R42" s="34"/>
      <c r="S42" s="30">
        <f t="shared" ref="S42:S45" si="30">T42+U42+V42</f>
        <v>31200</v>
      </c>
      <c r="T42" s="34"/>
      <c r="U42" s="34"/>
      <c r="V42" s="34">
        <v>31200</v>
      </c>
    </row>
    <row r="43" spans="1:22" ht="52.8">
      <c r="A43" s="14">
        <v>2</v>
      </c>
      <c r="B43" s="27" t="s">
        <v>335</v>
      </c>
      <c r="C43" s="14" t="s">
        <v>6</v>
      </c>
      <c r="D43" s="112" t="s">
        <v>336</v>
      </c>
      <c r="E43" s="14" t="s">
        <v>98</v>
      </c>
      <c r="F43" s="112" t="s">
        <v>337</v>
      </c>
      <c r="G43" s="30">
        <f t="shared" si="27"/>
        <v>20068</v>
      </c>
      <c r="H43" s="34"/>
      <c r="I43" s="34"/>
      <c r="J43" s="140">
        <v>20068</v>
      </c>
      <c r="K43" s="30">
        <f t="shared" si="28"/>
        <v>3769</v>
      </c>
      <c r="L43" s="34"/>
      <c r="M43" s="34"/>
      <c r="N43" s="34">
        <f>7700-3931</f>
        <v>3769</v>
      </c>
      <c r="O43" s="30">
        <f t="shared" si="29"/>
        <v>7700</v>
      </c>
      <c r="P43" s="34"/>
      <c r="Q43" s="34"/>
      <c r="R43" s="34">
        <v>7700</v>
      </c>
      <c r="S43" s="30">
        <f t="shared" si="30"/>
        <v>3773</v>
      </c>
      <c r="T43" s="34"/>
      <c r="U43" s="34"/>
      <c r="V43" s="34">
        <v>3773</v>
      </c>
    </row>
    <row r="44" spans="1:22" ht="52.8">
      <c r="A44" s="14">
        <v>3</v>
      </c>
      <c r="B44" s="31" t="s">
        <v>338</v>
      </c>
      <c r="C44" s="29" t="s">
        <v>6</v>
      </c>
      <c r="D44" s="115" t="s">
        <v>339</v>
      </c>
      <c r="E44" s="29" t="s">
        <v>169</v>
      </c>
      <c r="F44" s="113" t="s">
        <v>340</v>
      </c>
      <c r="G44" s="30">
        <f t="shared" si="27"/>
        <v>18458</v>
      </c>
      <c r="H44" s="34"/>
      <c r="I44" s="34"/>
      <c r="J44" s="33">
        <v>18458</v>
      </c>
      <c r="K44" s="30">
        <f t="shared" si="28"/>
        <v>0</v>
      </c>
      <c r="L44" s="34"/>
      <c r="M44" s="34"/>
      <c r="N44" s="34"/>
      <c r="O44" s="30">
        <f t="shared" si="29"/>
        <v>0</v>
      </c>
      <c r="P44" s="34"/>
      <c r="Q44" s="34"/>
      <c r="R44" s="34"/>
      <c r="S44" s="30">
        <f t="shared" si="30"/>
        <v>14190</v>
      </c>
      <c r="T44" s="34"/>
      <c r="U44" s="34"/>
      <c r="V44" s="34">
        <v>14190</v>
      </c>
    </row>
    <row r="45" spans="1:22" ht="52.8">
      <c r="A45" s="14">
        <v>4</v>
      </c>
      <c r="B45" s="31" t="s">
        <v>341</v>
      </c>
      <c r="C45" s="29" t="s">
        <v>6</v>
      </c>
      <c r="D45" s="115" t="s">
        <v>342</v>
      </c>
      <c r="E45" s="29" t="s">
        <v>169</v>
      </c>
      <c r="F45" s="113" t="s">
        <v>343</v>
      </c>
      <c r="G45" s="30">
        <f t="shared" si="27"/>
        <v>37705</v>
      </c>
      <c r="H45" s="34"/>
      <c r="I45" s="34"/>
      <c r="J45" s="33">
        <v>37705</v>
      </c>
      <c r="K45" s="30">
        <f t="shared" si="28"/>
        <v>0</v>
      </c>
      <c r="L45" s="34"/>
      <c r="M45" s="34"/>
      <c r="N45" s="34"/>
      <c r="O45" s="30">
        <f t="shared" si="29"/>
        <v>0</v>
      </c>
      <c r="P45" s="34"/>
      <c r="Q45" s="34"/>
      <c r="R45" s="34"/>
      <c r="S45" s="30">
        <f t="shared" si="30"/>
        <v>28215</v>
      </c>
      <c r="T45" s="34"/>
      <c r="U45" s="34"/>
      <c r="V45" s="34">
        <v>28215</v>
      </c>
    </row>
    <row r="46" spans="1:22">
      <c r="A46" s="7" t="s">
        <v>192</v>
      </c>
      <c r="B46" s="8" t="s">
        <v>344</v>
      </c>
      <c r="C46" s="12"/>
      <c r="D46" s="114"/>
      <c r="E46" s="12"/>
      <c r="F46" s="114"/>
      <c r="G46" s="9">
        <f t="shared" ref="G46:V47" si="31">G47</f>
        <v>111219</v>
      </c>
      <c r="H46" s="9">
        <f t="shared" si="31"/>
        <v>0</v>
      </c>
      <c r="I46" s="9">
        <f t="shared" si="31"/>
        <v>0</v>
      </c>
      <c r="J46" s="9">
        <f t="shared" si="31"/>
        <v>111219</v>
      </c>
      <c r="K46" s="9">
        <f t="shared" si="31"/>
        <v>0</v>
      </c>
      <c r="L46" s="9">
        <f t="shared" si="31"/>
        <v>0</v>
      </c>
      <c r="M46" s="9">
        <f t="shared" si="31"/>
        <v>0</v>
      </c>
      <c r="N46" s="9">
        <f t="shared" si="31"/>
        <v>0</v>
      </c>
      <c r="O46" s="9">
        <f t="shared" si="31"/>
        <v>0</v>
      </c>
      <c r="P46" s="9">
        <f t="shared" si="31"/>
        <v>0</v>
      </c>
      <c r="Q46" s="9">
        <f t="shared" si="31"/>
        <v>0</v>
      </c>
      <c r="R46" s="9">
        <f t="shared" si="31"/>
        <v>0</v>
      </c>
      <c r="S46" s="9">
        <f t="shared" si="31"/>
        <v>79000</v>
      </c>
      <c r="T46" s="9">
        <f t="shared" si="31"/>
        <v>0</v>
      </c>
      <c r="U46" s="9">
        <f t="shared" si="31"/>
        <v>0</v>
      </c>
      <c r="V46" s="9">
        <f>V47</f>
        <v>79000</v>
      </c>
    </row>
    <row r="47" spans="1:22" s="6" customFormat="1">
      <c r="A47" s="7">
        <v>1</v>
      </c>
      <c r="B47" s="8" t="s">
        <v>33</v>
      </c>
      <c r="C47" s="7"/>
      <c r="D47" s="111"/>
      <c r="E47" s="7"/>
      <c r="F47" s="111"/>
      <c r="G47" s="9">
        <f t="shared" si="31"/>
        <v>111219</v>
      </c>
      <c r="H47" s="9">
        <f t="shared" si="31"/>
        <v>0</v>
      </c>
      <c r="I47" s="9">
        <f t="shared" si="31"/>
        <v>0</v>
      </c>
      <c r="J47" s="9">
        <f t="shared" si="31"/>
        <v>111219</v>
      </c>
      <c r="K47" s="9">
        <f t="shared" si="31"/>
        <v>0</v>
      </c>
      <c r="L47" s="9">
        <f t="shared" si="31"/>
        <v>0</v>
      </c>
      <c r="M47" s="9">
        <f t="shared" si="31"/>
        <v>0</v>
      </c>
      <c r="N47" s="9">
        <f t="shared" si="31"/>
        <v>0</v>
      </c>
      <c r="O47" s="9">
        <f t="shared" si="31"/>
        <v>0</v>
      </c>
      <c r="P47" s="9">
        <f t="shared" si="31"/>
        <v>0</v>
      </c>
      <c r="Q47" s="9">
        <f t="shared" si="31"/>
        <v>0</v>
      </c>
      <c r="R47" s="9">
        <f t="shared" si="31"/>
        <v>0</v>
      </c>
      <c r="S47" s="9">
        <f t="shared" si="31"/>
        <v>79000</v>
      </c>
      <c r="T47" s="9">
        <f t="shared" si="31"/>
        <v>0</v>
      </c>
      <c r="U47" s="9">
        <f t="shared" si="31"/>
        <v>0</v>
      </c>
      <c r="V47" s="9">
        <f t="shared" si="31"/>
        <v>79000</v>
      </c>
    </row>
    <row r="48" spans="1:22" ht="31.2">
      <c r="A48" s="7" t="s">
        <v>56</v>
      </c>
      <c r="B48" s="10" t="s">
        <v>5</v>
      </c>
      <c r="C48" s="7"/>
      <c r="D48" s="111"/>
      <c r="E48" s="7"/>
      <c r="F48" s="111"/>
      <c r="G48" s="11">
        <f>G49+G50</f>
        <v>111219</v>
      </c>
      <c r="H48" s="11">
        <f t="shared" ref="H48:V48" si="32">H49+H50</f>
        <v>0</v>
      </c>
      <c r="I48" s="11">
        <f t="shared" si="32"/>
        <v>0</v>
      </c>
      <c r="J48" s="11">
        <f t="shared" si="32"/>
        <v>111219</v>
      </c>
      <c r="K48" s="11">
        <f t="shared" si="32"/>
        <v>0</v>
      </c>
      <c r="L48" s="11">
        <f t="shared" si="32"/>
        <v>0</v>
      </c>
      <c r="M48" s="11">
        <f t="shared" si="32"/>
        <v>0</v>
      </c>
      <c r="N48" s="11">
        <f t="shared" si="32"/>
        <v>0</v>
      </c>
      <c r="O48" s="11">
        <f t="shared" si="32"/>
        <v>0</v>
      </c>
      <c r="P48" s="11">
        <f t="shared" si="32"/>
        <v>0</v>
      </c>
      <c r="Q48" s="11">
        <f t="shared" si="32"/>
        <v>0</v>
      </c>
      <c r="R48" s="11">
        <f t="shared" si="32"/>
        <v>0</v>
      </c>
      <c r="S48" s="11">
        <f t="shared" si="32"/>
        <v>79000</v>
      </c>
      <c r="T48" s="11">
        <f t="shared" si="32"/>
        <v>0</v>
      </c>
      <c r="U48" s="11">
        <f t="shared" si="32"/>
        <v>0</v>
      </c>
      <c r="V48" s="11">
        <f t="shared" si="32"/>
        <v>79000</v>
      </c>
    </row>
    <row r="49" spans="1:22" ht="52.8">
      <c r="A49" s="14">
        <v>1</v>
      </c>
      <c r="B49" s="31" t="s">
        <v>122</v>
      </c>
      <c r="C49" s="14" t="s">
        <v>345</v>
      </c>
      <c r="D49" s="115" t="s">
        <v>346</v>
      </c>
      <c r="E49" s="29" t="s">
        <v>249</v>
      </c>
      <c r="F49" s="113" t="s">
        <v>347</v>
      </c>
      <c r="G49" s="30">
        <f t="shared" ref="G49:G50" si="33">H49+I49+J49</f>
        <v>59984</v>
      </c>
      <c r="H49" s="34"/>
      <c r="I49" s="34"/>
      <c r="J49" s="33">
        <v>59984</v>
      </c>
      <c r="K49" s="30">
        <f t="shared" ref="K49:K50" si="34">L49+M49+N49</f>
        <v>0</v>
      </c>
      <c r="L49" s="34"/>
      <c r="M49" s="34"/>
      <c r="N49" s="34"/>
      <c r="O49" s="30">
        <f t="shared" ref="O49:O50" si="35">P49+Q49+R49</f>
        <v>0</v>
      </c>
      <c r="P49" s="34"/>
      <c r="Q49" s="34"/>
      <c r="R49" s="34"/>
      <c r="S49" s="30">
        <f t="shared" ref="S49:S50" si="36">T49+U49+V49</f>
        <v>42000</v>
      </c>
      <c r="T49" s="34"/>
      <c r="U49" s="34"/>
      <c r="V49" s="34">
        <v>42000</v>
      </c>
    </row>
    <row r="50" spans="1:22" ht="52.8">
      <c r="A50" s="14">
        <v>2</v>
      </c>
      <c r="B50" s="31" t="s">
        <v>348</v>
      </c>
      <c r="C50" s="14" t="s">
        <v>345</v>
      </c>
      <c r="D50" s="115" t="s">
        <v>346</v>
      </c>
      <c r="E50" s="29" t="s">
        <v>249</v>
      </c>
      <c r="F50" s="113" t="s">
        <v>349</v>
      </c>
      <c r="G50" s="30">
        <f t="shared" si="33"/>
        <v>51235</v>
      </c>
      <c r="H50" s="34"/>
      <c r="I50" s="34"/>
      <c r="J50" s="33">
        <v>51235</v>
      </c>
      <c r="K50" s="30">
        <f t="shared" si="34"/>
        <v>0</v>
      </c>
      <c r="L50" s="34"/>
      <c r="M50" s="34"/>
      <c r="N50" s="34"/>
      <c r="O50" s="30">
        <f t="shared" si="35"/>
        <v>0</v>
      </c>
      <c r="P50" s="34"/>
      <c r="Q50" s="34"/>
      <c r="R50" s="34"/>
      <c r="S50" s="30">
        <f t="shared" si="36"/>
        <v>37000</v>
      </c>
      <c r="T50" s="34"/>
      <c r="U50" s="34"/>
      <c r="V50" s="34">
        <v>37000</v>
      </c>
    </row>
    <row r="51" spans="1:22" s="6" customFormat="1">
      <c r="A51" s="7" t="s">
        <v>193</v>
      </c>
      <c r="B51" s="8" t="s">
        <v>185</v>
      </c>
      <c r="C51" s="7"/>
      <c r="D51" s="111"/>
      <c r="E51" s="7"/>
      <c r="F51" s="111"/>
      <c r="G51" s="9">
        <f>G52</f>
        <v>74514</v>
      </c>
      <c r="H51" s="9">
        <f t="shared" ref="H51:V52" si="37">H52</f>
        <v>0</v>
      </c>
      <c r="I51" s="9">
        <f t="shared" si="37"/>
        <v>0</v>
      </c>
      <c r="J51" s="9">
        <f t="shared" si="37"/>
        <v>74514</v>
      </c>
      <c r="K51" s="9">
        <f t="shared" si="37"/>
        <v>15000</v>
      </c>
      <c r="L51" s="9">
        <f t="shared" si="37"/>
        <v>0</v>
      </c>
      <c r="M51" s="9">
        <f t="shared" si="37"/>
        <v>0</v>
      </c>
      <c r="N51" s="9">
        <f t="shared" si="37"/>
        <v>15000</v>
      </c>
      <c r="O51" s="9">
        <f t="shared" si="37"/>
        <v>15000</v>
      </c>
      <c r="P51" s="9">
        <f t="shared" si="37"/>
        <v>0</v>
      </c>
      <c r="Q51" s="9">
        <f t="shared" si="37"/>
        <v>0</v>
      </c>
      <c r="R51" s="9">
        <f t="shared" si="37"/>
        <v>15000</v>
      </c>
      <c r="S51" s="9">
        <f t="shared" si="37"/>
        <v>57500</v>
      </c>
      <c r="T51" s="9">
        <f t="shared" si="37"/>
        <v>0</v>
      </c>
      <c r="U51" s="9">
        <f t="shared" si="37"/>
        <v>0</v>
      </c>
      <c r="V51" s="9">
        <f t="shared" si="37"/>
        <v>57500</v>
      </c>
    </row>
    <row r="52" spans="1:22" s="6" customFormat="1">
      <c r="A52" s="7">
        <v>1</v>
      </c>
      <c r="B52" s="8" t="s">
        <v>33</v>
      </c>
      <c r="C52" s="7"/>
      <c r="D52" s="111"/>
      <c r="E52" s="7"/>
      <c r="F52" s="111"/>
      <c r="G52" s="9">
        <f>G53</f>
        <v>74514</v>
      </c>
      <c r="H52" s="9">
        <f t="shared" si="37"/>
        <v>0</v>
      </c>
      <c r="I52" s="9">
        <f t="shared" si="37"/>
        <v>0</v>
      </c>
      <c r="J52" s="9">
        <f t="shared" si="37"/>
        <v>74514</v>
      </c>
      <c r="K52" s="9">
        <f t="shared" si="37"/>
        <v>15000</v>
      </c>
      <c r="L52" s="9">
        <f t="shared" si="37"/>
        <v>0</v>
      </c>
      <c r="M52" s="9">
        <f t="shared" si="37"/>
        <v>0</v>
      </c>
      <c r="N52" s="9">
        <f t="shared" si="37"/>
        <v>15000</v>
      </c>
      <c r="O52" s="9">
        <f t="shared" si="37"/>
        <v>15000</v>
      </c>
      <c r="P52" s="9">
        <f t="shared" si="37"/>
        <v>0</v>
      </c>
      <c r="Q52" s="9">
        <f t="shared" si="37"/>
        <v>0</v>
      </c>
      <c r="R52" s="9">
        <f t="shared" si="37"/>
        <v>15000</v>
      </c>
      <c r="S52" s="9">
        <f t="shared" si="37"/>
        <v>57500</v>
      </c>
      <c r="T52" s="9">
        <f t="shared" si="37"/>
        <v>0</v>
      </c>
      <c r="U52" s="9">
        <f t="shared" si="37"/>
        <v>0</v>
      </c>
      <c r="V52" s="9">
        <f t="shared" si="37"/>
        <v>57500</v>
      </c>
    </row>
    <row r="53" spans="1:22" ht="31.2">
      <c r="A53" s="7" t="s">
        <v>56</v>
      </c>
      <c r="B53" s="10" t="s">
        <v>5</v>
      </c>
      <c r="C53" s="7"/>
      <c r="D53" s="111"/>
      <c r="E53" s="7"/>
      <c r="F53" s="111"/>
      <c r="G53" s="11">
        <f>G54+G55+G56</f>
        <v>74514</v>
      </c>
      <c r="H53" s="11">
        <f t="shared" ref="H53:V53" si="38">H54+H55+H56</f>
        <v>0</v>
      </c>
      <c r="I53" s="11">
        <f t="shared" si="38"/>
        <v>0</v>
      </c>
      <c r="J53" s="11">
        <f t="shared" si="38"/>
        <v>74514</v>
      </c>
      <c r="K53" s="11">
        <f t="shared" si="38"/>
        <v>15000</v>
      </c>
      <c r="L53" s="11">
        <f t="shared" si="38"/>
        <v>0</v>
      </c>
      <c r="M53" s="11">
        <f t="shared" si="38"/>
        <v>0</v>
      </c>
      <c r="N53" s="11">
        <f t="shared" si="38"/>
        <v>15000</v>
      </c>
      <c r="O53" s="11">
        <f t="shared" si="38"/>
        <v>15000</v>
      </c>
      <c r="P53" s="11">
        <f t="shared" si="38"/>
        <v>0</v>
      </c>
      <c r="Q53" s="11">
        <f t="shared" si="38"/>
        <v>0</v>
      </c>
      <c r="R53" s="11">
        <f t="shared" si="38"/>
        <v>15000</v>
      </c>
      <c r="S53" s="11">
        <f t="shared" si="38"/>
        <v>57500</v>
      </c>
      <c r="T53" s="11">
        <f t="shared" si="38"/>
        <v>0</v>
      </c>
      <c r="U53" s="11">
        <f t="shared" si="38"/>
        <v>0</v>
      </c>
      <c r="V53" s="11">
        <f t="shared" si="38"/>
        <v>57500</v>
      </c>
    </row>
    <row r="54" spans="1:22" ht="39.6">
      <c r="A54" s="12">
        <v>1</v>
      </c>
      <c r="B54" s="27" t="s">
        <v>323</v>
      </c>
      <c r="C54" s="14" t="s">
        <v>13</v>
      </c>
      <c r="D54" s="112" t="s">
        <v>324</v>
      </c>
      <c r="E54" s="25" t="s">
        <v>65</v>
      </c>
      <c r="F54" s="112" t="s">
        <v>325</v>
      </c>
      <c r="G54" s="30">
        <f t="shared" ref="G54:G56" si="39">H54+I54+J54</f>
        <v>26662</v>
      </c>
      <c r="H54" s="15"/>
      <c r="I54" s="15"/>
      <c r="J54" s="140">
        <v>26662</v>
      </c>
      <c r="K54" s="30">
        <f t="shared" ref="K54:K56" si="40">L54+M54+N54</f>
        <v>5000</v>
      </c>
      <c r="L54" s="15"/>
      <c r="M54" s="15"/>
      <c r="N54" s="15">
        <v>5000</v>
      </c>
      <c r="O54" s="30">
        <f t="shared" ref="O54:O56" si="41">P54+Q54+R54</f>
        <v>5000</v>
      </c>
      <c r="P54" s="15"/>
      <c r="Q54" s="15"/>
      <c r="R54" s="15">
        <v>5000</v>
      </c>
      <c r="S54" s="30">
        <f t="shared" ref="S54:S56" si="42">T54+U54+V54</f>
        <v>21500</v>
      </c>
      <c r="T54" s="15"/>
      <c r="U54" s="15"/>
      <c r="V54" s="34">
        <f>21600-100</f>
        <v>21500</v>
      </c>
    </row>
    <row r="55" spans="1:22" ht="39.6">
      <c r="A55" s="12">
        <v>2</v>
      </c>
      <c r="B55" s="27" t="s">
        <v>326</v>
      </c>
      <c r="C55" s="14" t="s">
        <v>13</v>
      </c>
      <c r="D55" s="112" t="s">
        <v>239</v>
      </c>
      <c r="E55" s="25" t="s">
        <v>65</v>
      </c>
      <c r="F55" s="112" t="s">
        <v>327</v>
      </c>
      <c r="G55" s="30">
        <f t="shared" si="39"/>
        <v>25016</v>
      </c>
      <c r="H55" s="15"/>
      <c r="I55" s="15"/>
      <c r="J55" s="140">
        <v>25016</v>
      </c>
      <c r="K55" s="30">
        <f t="shared" si="40"/>
        <v>5000</v>
      </c>
      <c r="L55" s="15"/>
      <c r="M55" s="15"/>
      <c r="N55" s="15">
        <v>5000</v>
      </c>
      <c r="O55" s="30">
        <f t="shared" si="41"/>
        <v>5000</v>
      </c>
      <c r="P55" s="15"/>
      <c r="Q55" s="15"/>
      <c r="R55" s="15">
        <v>5000</v>
      </c>
      <c r="S55" s="30">
        <f t="shared" si="42"/>
        <v>19200</v>
      </c>
      <c r="T55" s="15"/>
      <c r="U55" s="15"/>
      <c r="V55" s="34">
        <v>19200</v>
      </c>
    </row>
    <row r="56" spans="1:22" ht="39.6">
      <c r="A56" s="12">
        <v>3</v>
      </c>
      <c r="B56" s="27" t="s">
        <v>328</v>
      </c>
      <c r="C56" s="14" t="s">
        <v>13</v>
      </c>
      <c r="D56" s="112" t="s">
        <v>329</v>
      </c>
      <c r="E56" s="25" t="s">
        <v>65</v>
      </c>
      <c r="F56" s="112" t="s">
        <v>330</v>
      </c>
      <c r="G56" s="30">
        <f t="shared" si="39"/>
        <v>22836</v>
      </c>
      <c r="H56" s="15"/>
      <c r="I56" s="15"/>
      <c r="J56" s="140">
        <v>22836</v>
      </c>
      <c r="K56" s="30">
        <f t="shared" si="40"/>
        <v>5000</v>
      </c>
      <c r="L56" s="15"/>
      <c r="M56" s="15"/>
      <c r="N56" s="15">
        <v>5000</v>
      </c>
      <c r="O56" s="30">
        <f t="shared" si="41"/>
        <v>5000</v>
      </c>
      <c r="P56" s="15"/>
      <c r="Q56" s="15"/>
      <c r="R56" s="15">
        <v>5000</v>
      </c>
      <c r="S56" s="30">
        <f t="shared" si="42"/>
        <v>16800</v>
      </c>
      <c r="T56" s="15"/>
      <c r="U56" s="15"/>
      <c r="V56" s="34">
        <v>16800</v>
      </c>
    </row>
    <row r="57" spans="1:22">
      <c r="A57" s="7" t="s">
        <v>194</v>
      </c>
      <c r="B57" s="8" t="s">
        <v>85</v>
      </c>
      <c r="C57" s="12"/>
      <c r="D57" s="114"/>
      <c r="E57" s="12"/>
      <c r="F57" s="114"/>
      <c r="G57" s="9">
        <f t="shared" ref="G57:V58" si="43">G58</f>
        <v>218475.17600000001</v>
      </c>
      <c r="H57" s="9">
        <f t="shared" si="43"/>
        <v>0</v>
      </c>
      <c r="I57" s="9">
        <f t="shared" si="43"/>
        <v>0</v>
      </c>
      <c r="J57" s="9">
        <f t="shared" si="43"/>
        <v>218475.17600000001</v>
      </c>
      <c r="K57" s="9">
        <f t="shared" si="43"/>
        <v>120832</v>
      </c>
      <c r="L57" s="9">
        <f t="shared" si="43"/>
        <v>0</v>
      </c>
      <c r="M57" s="9">
        <f t="shared" si="43"/>
        <v>0</v>
      </c>
      <c r="N57" s="9">
        <f t="shared" si="43"/>
        <v>120832</v>
      </c>
      <c r="O57" s="9">
        <f t="shared" si="43"/>
        <v>141028</v>
      </c>
      <c r="P57" s="9">
        <f t="shared" si="43"/>
        <v>0</v>
      </c>
      <c r="Q57" s="9">
        <f t="shared" si="43"/>
        <v>0</v>
      </c>
      <c r="R57" s="9">
        <f t="shared" si="43"/>
        <v>141028</v>
      </c>
      <c r="S57" s="9">
        <f t="shared" si="43"/>
        <v>19735</v>
      </c>
      <c r="T57" s="9">
        <f t="shared" si="43"/>
        <v>0</v>
      </c>
      <c r="U57" s="9">
        <f t="shared" si="43"/>
        <v>0</v>
      </c>
      <c r="V57" s="9">
        <f>V58</f>
        <v>19735</v>
      </c>
    </row>
    <row r="58" spans="1:22" s="6" customFormat="1">
      <c r="A58" s="7">
        <v>1</v>
      </c>
      <c r="B58" s="8" t="s">
        <v>33</v>
      </c>
      <c r="C58" s="7"/>
      <c r="D58" s="111"/>
      <c r="E58" s="7"/>
      <c r="F58" s="111"/>
      <c r="G58" s="9">
        <f t="shared" si="43"/>
        <v>218475.17600000001</v>
      </c>
      <c r="H58" s="9">
        <f t="shared" si="43"/>
        <v>0</v>
      </c>
      <c r="I58" s="9">
        <f t="shared" si="43"/>
        <v>0</v>
      </c>
      <c r="J58" s="9">
        <f t="shared" si="43"/>
        <v>218475.17600000001</v>
      </c>
      <c r="K58" s="9">
        <f t="shared" si="43"/>
        <v>120832</v>
      </c>
      <c r="L58" s="9">
        <f t="shared" si="43"/>
        <v>0</v>
      </c>
      <c r="M58" s="9">
        <f t="shared" si="43"/>
        <v>0</v>
      </c>
      <c r="N58" s="9">
        <f t="shared" si="43"/>
        <v>120832</v>
      </c>
      <c r="O58" s="9">
        <f t="shared" si="43"/>
        <v>141028</v>
      </c>
      <c r="P58" s="9">
        <f t="shared" si="43"/>
        <v>0</v>
      </c>
      <c r="Q58" s="9">
        <f t="shared" si="43"/>
        <v>0</v>
      </c>
      <c r="R58" s="9">
        <f t="shared" si="43"/>
        <v>141028</v>
      </c>
      <c r="S58" s="9">
        <f t="shared" si="43"/>
        <v>19735</v>
      </c>
      <c r="T58" s="9">
        <f t="shared" si="43"/>
        <v>0</v>
      </c>
      <c r="U58" s="9">
        <f t="shared" si="43"/>
        <v>0</v>
      </c>
      <c r="V58" s="9">
        <f t="shared" si="43"/>
        <v>19735</v>
      </c>
    </row>
    <row r="59" spans="1:22" ht="31.2">
      <c r="A59" s="7" t="s">
        <v>56</v>
      </c>
      <c r="B59" s="10" t="s">
        <v>5</v>
      </c>
      <c r="C59" s="7"/>
      <c r="D59" s="111"/>
      <c r="E59" s="7"/>
      <c r="F59" s="111"/>
      <c r="G59" s="11">
        <f t="shared" ref="G59:V59" si="44">SUM(G60:G64)</f>
        <v>218475.17600000001</v>
      </c>
      <c r="H59" s="11">
        <f t="shared" si="44"/>
        <v>0</v>
      </c>
      <c r="I59" s="11">
        <f t="shared" si="44"/>
        <v>0</v>
      </c>
      <c r="J59" s="11">
        <f t="shared" si="44"/>
        <v>218475.17600000001</v>
      </c>
      <c r="K59" s="11">
        <f t="shared" si="44"/>
        <v>120832</v>
      </c>
      <c r="L59" s="11">
        <f t="shared" si="44"/>
        <v>0</v>
      </c>
      <c r="M59" s="11">
        <f t="shared" si="44"/>
        <v>0</v>
      </c>
      <c r="N59" s="11">
        <f t="shared" si="44"/>
        <v>120832</v>
      </c>
      <c r="O59" s="11">
        <f t="shared" si="44"/>
        <v>141028</v>
      </c>
      <c r="P59" s="11">
        <f t="shared" si="44"/>
        <v>0</v>
      </c>
      <c r="Q59" s="11">
        <f t="shared" si="44"/>
        <v>0</v>
      </c>
      <c r="R59" s="11">
        <f t="shared" si="44"/>
        <v>141028</v>
      </c>
      <c r="S59" s="11">
        <f t="shared" si="44"/>
        <v>19735</v>
      </c>
      <c r="T59" s="11">
        <f t="shared" si="44"/>
        <v>0</v>
      </c>
      <c r="U59" s="11">
        <f t="shared" si="44"/>
        <v>0</v>
      </c>
      <c r="V59" s="11">
        <f t="shared" si="44"/>
        <v>19735</v>
      </c>
    </row>
    <row r="60" spans="1:22" s="16" customFormat="1" ht="39.6">
      <c r="A60" s="75">
        <v>1</v>
      </c>
      <c r="B60" s="27" t="s">
        <v>80</v>
      </c>
      <c r="C60" s="14" t="s">
        <v>11</v>
      </c>
      <c r="D60" s="113" t="s">
        <v>263</v>
      </c>
      <c r="E60" s="14" t="s">
        <v>98</v>
      </c>
      <c r="F60" s="112" t="s">
        <v>264</v>
      </c>
      <c r="G60" s="34">
        <f>H60+I60+J60</f>
        <v>38304</v>
      </c>
      <c r="H60" s="12"/>
      <c r="I60" s="12"/>
      <c r="J60" s="34">
        <v>38304</v>
      </c>
      <c r="K60" s="34">
        <f>L60+M60+N60</f>
        <v>10766</v>
      </c>
      <c r="L60" s="12"/>
      <c r="M60" s="12"/>
      <c r="N60" s="34">
        <f>19336-8570</f>
        <v>10766</v>
      </c>
      <c r="O60" s="34">
        <f>P60+Q60+R60</f>
        <v>19336</v>
      </c>
      <c r="P60" s="12"/>
      <c r="Q60" s="12"/>
      <c r="R60" s="34">
        <v>19336</v>
      </c>
      <c r="S60" s="34">
        <f>T60+U60+V60</f>
        <v>4064</v>
      </c>
      <c r="T60" s="12"/>
      <c r="U60" s="12"/>
      <c r="V60" s="34">
        <f>3500+564</f>
        <v>4064</v>
      </c>
    </row>
    <row r="61" spans="1:22" s="16" customFormat="1" ht="39.6">
      <c r="A61" s="75">
        <v>2</v>
      </c>
      <c r="B61" s="27" t="s">
        <v>77</v>
      </c>
      <c r="C61" s="14" t="s">
        <v>11</v>
      </c>
      <c r="D61" s="112" t="s">
        <v>265</v>
      </c>
      <c r="E61" s="14" t="s">
        <v>98</v>
      </c>
      <c r="F61" s="112" t="s">
        <v>266</v>
      </c>
      <c r="G61" s="34">
        <f t="shared" ref="G61:G64" si="45">H61+I61+J61</f>
        <v>51634</v>
      </c>
      <c r="H61" s="12"/>
      <c r="I61" s="12"/>
      <c r="J61" s="140">
        <v>51634</v>
      </c>
      <c r="K61" s="34">
        <f t="shared" ref="K61:K64" si="46">L61+M61+N61</f>
        <v>33971</v>
      </c>
      <c r="L61" s="12"/>
      <c r="M61" s="12"/>
      <c r="N61" s="34">
        <f>35922-1951</f>
        <v>33971</v>
      </c>
      <c r="O61" s="34">
        <f t="shared" ref="O61:O64" si="47">P61+Q61+R61</f>
        <v>35922</v>
      </c>
      <c r="P61" s="12"/>
      <c r="Q61" s="12"/>
      <c r="R61" s="34">
        <v>35922</v>
      </c>
      <c r="S61" s="34">
        <f t="shared" ref="S61:S64" si="48">T61+U61+V61</f>
        <v>478</v>
      </c>
      <c r="T61" s="12"/>
      <c r="U61" s="12"/>
      <c r="V61" s="34">
        <v>478</v>
      </c>
    </row>
    <row r="62" spans="1:22" s="16" customFormat="1" ht="39.6">
      <c r="A62" s="75">
        <v>3</v>
      </c>
      <c r="B62" s="27" t="s">
        <v>81</v>
      </c>
      <c r="C62" s="29" t="s">
        <v>11</v>
      </c>
      <c r="D62" s="115" t="s">
        <v>267</v>
      </c>
      <c r="E62" s="29" t="s">
        <v>98</v>
      </c>
      <c r="F62" s="125" t="s">
        <v>268</v>
      </c>
      <c r="G62" s="34">
        <f t="shared" si="45"/>
        <v>43571</v>
      </c>
      <c r="H62" s="12"/>
      <c r="I62" s="12"/>
      <c r="J62" s="34">
        <v>43571</v>
      </c>
      <c r="K62" s="34">
        <f t="shared" si="46"/>
        <v>28963</v>
      </c>
      <c r="L62" s="12"/>
      <c r="M62" s="12"/>
      <c r="N62" s="34">
        <v>28963</v>
      </c>
      <c r="O62" s="34">
        <f t="shared" si="47"/>
        <v>28963</v>
      </c>
      <c r="P62" s="12"/>
      <c r="Q62" s="12"/>
      <c r="R62" s="34">
        <v>28963</v>
      </c>
      <c r="S62" s="34">
        <f t="shared" si="48"/>
        <v>4100</v>
      </c>
      <c r="T62" s="12"/>
      <c r="U62" s="12"/>
      <c r="V62" s="34">
        <v>4100</v>
      </c>
    </row>
    <row r="63" spans="1:22" s="16" customFormat="1" ht="39.6">
      <c r="A63" s="75">
        <v>4</v>
      </c>
      <c r="B63" s="27" t="s">
        <v>82</v>
      </c>
      <c r="C63" s="29" t="s">
        <v>11</v>
      </c>
      <c r="D63" s="115" t="s">
        <v>269</v>
      </c>
      <c r="E63" s="29" t="s">
        <v>98</v>
      </c>
      <c r="F63" s="125" t="s">
        <v>270</v>
      </c>
      <c r="G63" s="34">
        <f t="shared" si="45"/>
        <v>40036</v>
      </c>
      <c r="H63" s="12"/>
      <c r="I63" s="12"/>
      <c r="J63" s="34">
        <v>40036</v>
      </c>
      <c r="K63" s="34">
        <f t="shared" si="46"/>
        <v>21403</v>
      </c>
      <c r="L63" s="12"/>
      <c r="M63" s="12"/>
      <c r="N63" s="34">
        <f>26500-5097</f>
        <v>21403</v>
      </c>
      <c r="O63" s="34">
        <f t="shared" si="47"/>
        <v>26500</v>
      </c>
      <c r="P63" s="12"/>
      <c r="Q63" s="12"/>
      <c r="R63" s="34">
        <v>26500</v>
      </c>
      <c r="S63" s="34">
        <f t="shared" si="48"/>
        <v>3000</v>
      </c>
      <c r="T63" s="12"/>
      <c r="U63" s="12"/>
      <c r="V63" s="34">
        <v>3000</v>
      </c>
    </row>
    <row r="64" spans="1:22" s="16" customFormat="1" ht="39.6">
      <c r="A64" s="75">
        <v>5</v>
      </c>
      <c r="B64" s="35" t="s">
        <v>84</v>
      </c>
      <c r="C64" s="29" t="s">
        <v>11</v>
      </c>
      <c r="D64" s="115" t="s">
        <v>271</v>
      </c>
      <c r="E64" s="29" t="s">
        <v>98</v>
      </c>
      <c r="F64" s="125" t="s">
        <v>272</v>
      </c>
      <c r="G64" s="34">
        <f t="shared" si="45"/>
        <v>44930.175999999999</v>
      </c>
      <c r="H64" s="12"/>
      <c r="I64" s="12"/>
      <c r="J64" s="34">
        <v>44930.175999999999</v>
      </c>
      <c r="K64" s="34">
        <f t="shared" si="46"/>
        <v>25729</v>
      </c>
      <c r="L64" s="12"/>
      <c r="M64" s="12"/>
      <c r="N64" s="34">
        <f>30307-4578</f>
        <v>25729</v>
      </c>
      <c r="O64" s="34">
        <f t="shared" si="47"/>
        <v>30307</v>
      </c>
      <c r="P64" s="12"/>
      <c r="Q64" s="12"/>
      <c r="R64" s="34">
        <v>30307</v>
      </c>
      <c r="S64" s="34">
        <f t="shared" si="48"/>
        <v>8093</v>
      </c>
      <c r="T64" s="12"/>
      <c r="U64" s="12"/>
      <c r="V64" s="34">
        <v>8093</v>
      </c>
    </row>
    <row r="65" spans="1:22">
      <c r="A65" s="7" t="s">
        <v>195</v>
      </c>
      <c r="B65" s="8" t="s">
        <v>93</v>
      </c>
      <c r="C65" s="12"/>
      <c r="D65" s="114"/>
      <c r="E65" s="12"/>
      <c r="F65" s="114"/>
      <c r="G65" s="9">
        <f t="shared" ref="G65:V66" si="49">G66</f>
        <v>154588</v>
      </c>
      <c r="H65" s="9">
        <f t="shared" si="49"/>
        <v>0</v>
      </c>
      <c r="I65" s="9">
        <f t="shared" si="49"/>
        <v>0</v>
      </c>
      <c r="J65" s="9">
        <f t="shared" si="49"/>
        <v>154588</v>
      </c>
      <c r="K65" s="9">
        <f t="shared" si="49"/>
        <v>15000</v>
      </c>
      <c r="L65" s="9">
        <f t="shared" si="49"/>
        <v>0</v>
      </c>
      <c r="M65" s="9">
        <f t="shared" si="49"/>
        <v>0</v>
      </c>
      <c r="N65" s="9">
        <f t="shared" si="49"/>
        <v>15000</v>
      </c>
      <c r="O65" s="9">
        <f t="shared" si="49"/>
        <v>15000</v>
      </c>
      <c r="P65" s="9">
        <f t="shared" si="49"/>
        <v>0</v>
      </c>
      <c r="Q65" s="9">
        <f t="shared" si="49"/>
        <v>0</v>
      </c>
      <c r="R65" s="9">
        <f t="shared" si="49"/>
        <v>15000</v>
      </c>
      <c r="S65" s="9">
        <f t="shared" si="49"/>
        <v>125853</v>
      </c>
      <c r="T65" s="9">
        <f t="shared" si="49"/>
        <v>0</v>
      </c>
      <c r="U65" s="9">
        <f t="shared" si="49"/>
        <v>0</v>
      </c>
      <c r="V65" s="9">
        <f>V66</f>
        <v>125853</v>
      </c>
    </row>
    <row r="66" spans="1:22" s="6" customFormat="1">
      <c r="A66" s="7">
        <v>1</v>
      </c>
      <c r="B66" s="8" t="s">
        <v>33</v>
      </c>
      <c r="C66" s="7"/>
      <c r="D66" s="111"/>
      <c r="E66" s="7"/>
      <c r="F66" s="111"/>
      <c r="G66" s="9">
        <f t="shared" si="49"/>
        <v>154588</v>
      </c>
      <c r="H66" s="9">
        <f t="shared" si="49"/>
        <v>0</v>
      </c>
      <c r="I66" s="9">
        <f t="shared" si="49"/>
        <v>0</v>
      </c>
      <c r="J66" s="9">
        <f t="shared" si="49"/>
        <v>154588</v>
      </c>
      <c r="K66" s="9">
        <f t="shared" si="49"/>
        <v>15000</v>
      </c>
      <c r="L66" s="9">
        <f t="shared" si="49"/>
        <v>0</v>
      </c>
      <c r="M66" s="9">
        <f t="shared" si="49"/>
        <v>0</v>
      </c>
      <c r="N66" s="9">
        <f t="shared" si="49"/>
        <v>15000</v>
      </c>
      <c r="O66" s="9">
        <f t="shared" si="49"/>
        <v>15000</v>
      </c>
      <c r="P66" s="9">
        <f t="shared" si="49"/>
        <v>0</v>
      </c>
      <c r="Q66" s="9">
        <f t="shared" si="49"/>
        <v>0</v>
      </c>
      <c r="R66" s="9">
        <f t="shared" si="49"/>
        <v>15000</v>
      </c>
      <c r="S66" s="9">
        <f t="shared" si="49"/>
        <v>125853</v>
      </c>
      <c r="T66" s="9">
        <f t="shared" si="49"/>
        <v>0</v>
      </c>
      <c r="U66" s="9">
        <f t="shared" si="49"/>
        <v>0</v>
      </c>
      <c r="V66" s="9">
        <f t="shared" si="49"/>
        <v>125853</v>
      </c>
    </row>
    <row r="67" spans="1:22" ht="31.2">
      <c r="A67" s="7" t="s">
        <v>56</v>
      </c>
      <c r="B67" s="10" t="s">
        <v>5</v>
      </c>
      <c r="C67" s="7"/>
      <c r="D67" s="111"/>
      <c r="E67" s="7"/>
      <c r="F67" s="111"/>
      <c r="G67" s="11">
        <f>G68+G69+G70+G71</f>
        <v>154588</v>
      </c>
      <c r="H67" s="11">
        <f t="shared" ref="H67:V67" si="50">H68+H69+H70+H71</f>
        <v>0</v>
      </c>
      <c r="I67" s="11">
        <f t="shared" si="50"/>
        <v>0</v>
      </c>
      <c r="J67" s="11">
        <f t="shared" si="50"/>
        <v>154588</v>
      </c>
      <c r="K67" s="11">
        <f t="shared" si="50"/>
        <v>15000</v>
      </c>
      <c r="L67" s="11">
        <f t="shared" si="50"/>
        <v>0</v>
      </c>
      <c r="M67" s="11">
        <f t="shared" si="50"/>
        <v>0</v>
      </c>
      <c r="N67" s="11">
        <f t="shared" si="50"/>
        <v>15000</v>
      </c>
      <c r="O67" s="11">
        <f t="shared" si="50"/>
        <v>15000</v>
      </c>
      <c r="P67" s="11">
        <f t="shared" si="50"/>
        <v>0</v>
      </c>
      <c r="Q67" s="11">
        <f t="shared" si="50"/>
        <v>0</v>
      </c>
      <c r="R67" s="11">
        <f t="shared" si="50"/>
        <v>15000</v>
      </c>
      <c r="S67" s="11">
        <f t="shared" si="50"/>
        <v>125853</v>
      </c>
      <c r="T67" s="11">
        <f t="shared" si="50"/>
        <v>0</v>
      </c>
      <c r="U67" s="11">
        <f t="shared" si="50"/>
        <v>0</v>
      </c>
      <c r="V67" s="11">
        <f t="shared" si="50"/>
        <v>125853</v>
      </c>
    </row>
    <row r="68" spans="1:22" ht="39.6">
      <c r="A68" s="14">
        <v>1</v>
      </c>
      <c r="B68" s="27" t="s">
        <v>91</v>
      </c>
      <c r="C68" s="14" t="s">
        <v>161</v>
      </c>
      <c r="D68" s="113" t="s">
        <v>92</v>
      </c>
      <c r="E68" s="14" t="s">
        <v>65</v>
      </c>
      <c r="F68" s="112" t="s">
        <v>282</v>
      </c>
      <c r="G68" s="30">
        <f t="shared" ref="G68:G71" si="51">H68+I68+J68</f>
        <v>39864</v>
      </c>
      <c r="H68" s="34"/>
      <c r="I68" s="34"/>
      <c r="J68" s="34">
        <v>39864</v>
      </c>
      <c r="K68" s="30">
        <f t="shared" ref="K68:K71" si="52">L68+M68+N68</f>
        <v>15000</v>
      </c>
      <c r="L68" s="34"/>
      <c r="M68" s="34"/>
      <c r="N68" s="34">
        <v>15000</v>
      </c>
      <c r="O68" s="30">
        <f t="shared" ref="O68:O71" si="53">P68+Q68+R68</f>
        <v>15000</v>
      </c>
      <c r="P68" s="34"/>
      <c r="Q68" s="34"/>
      <c r="R68" s="34">
        <v>15000</v>
      </c>
      <c r="S68" s="30">
        <f t="shared" ref="S68:S71" si="54">T68+U68+V68</f>
        <v>21983</v>
      </c>
      <c r="T68" s="34"/>
      <c r="U68" s="34"/>
      <c r="V68" s="36">
        <f>7483+14500</f>
        <v>21983</v>
      </c>
    </row>
    <row r="69" spans="1:22" ht="39.6">
      <c r="A69" s="14">
        <v>2</v>
      </c>
      <c r="B69" s="31" t="s">
        <v>283</v>
      </c>
      <c r="C69" s="29" t="s">
        <v>161</v>
      </c>
      <c r="D69" s="115" t="s">
        <v>284</v>
      </c>
      <c r="E69" s="29" t="s">
        <v>169</v>
      </c>
      <c r="F69" s="113" t="s">
        <v>285</v>
      </c>
      <c r="G69" s="30">
        <f t="shared" si="51"/>
        <v>42621</v>
      </c>
      <c r="H69" s="34"/>
      <c r="I69" s="34"/>
      <c r="J69" s="33">
        <v>42621</v>
      </c>
      <c r="K69" s="30">
        <f t="shared" si="52"/>
        <v>0</v>
      </c>
      <c r="L69" s="34"/>
      <c r="M69" s="34"/>
      <c r="N69" s="34"/>
      <c r="O69" s="30">
        <f t="shared" si="53"/>
        <v>0</v>
      </c>
      <c r="P69" s="34"/>
      <c r="Q69" s="34"/>
      <c r="R69" s="34"/>
      <c r="S69" s="30">
        <f t="shared" si="54"/>
        <v>38910</v>
      </c>
      <c r="T69" s="34"/>
      <c r="U69" s="34"/>
      <c r="V69" s="33">
        <v>38910</v>
      </c>
    </row>
    <row r="70" spans="1:22" ht="39.6">
      <c r="A70" s="14">
        <v>3</v>
      </c>
      <c r="B70" s="31" t="s">
        <v>286</v>
      </c>
      <c r="C70" s="29" t="s">
        <v>161</v>
      </c>
      <c r="D70" s="115" t="s">
        <v>287</v>
      </c>
      <c r="E70" s="29" t="s">
        <v>206</v>
      </c>
      <c r="F70" s="113" t="s">
        <v>288</v>
      </c>
      <c r="G70" s="30">
        <f t="shared" si="51"/>
        <v>38059</v>
      </c>
      <c r="H70" s="34"/>
      <c r="I70" s="34"/>
      <c r="J70" s="33">
        <v>38059</v>
      </c>
      <c r="K70" s="30">
        <f t="shared" si="52"/>
        <v>0</v>
      </c>
      <c r="L70" s="34"/>
      <c r="M70" s="34"/>
      <c r="N70" s="34"/>
      <c r="O70" s="30">
        <f t="shared" si="53"/>
        <v>0</v>
      </c>
      <c r="P70" s="34"/>
      <c r="Q70" s="34"/>
      <c r="R70" s="34"/>
      <c r="S70" s="30">
        <f t="shared" si="54"/>
        <v>33170</v>
      </c>
      <c r="T70" s="34"/>
      <c r="U70" s="34"/>
      <c r="V70" s="33">
        <v>33170</v>
      </c>
    </row>
    <row r="71" spans="1:22" ht="39.6">
      <c r="A71" s="14">
        <v>4</v>
      </c>
      <c r="B71" s="31" t="s">
        <v>289</v>
      </c>
      <c r="C71" s="29" t="s">
        <v>161</v>
      </c>
      <c r="D71" s="115" t="s">
        <v>290</v>
      </c>
      <c r="E71" s="29" t="s">
        <v>249</v>
      </c>
      <c r="F71" s="113" t="s">
        <v>291</v>
      </c>
      <c r="G71" s="30">
        <f t="shared" si="51"/>
        <v>34044</v>
      </c>
      <c r="H71" s="34"/>
      <c r="I71" s="34"/>
      <c r="J71" s="33">
        <v>34044</v>
      </c>
      <c r="K71" s="30">
        <f t="shared" si="52"/>
        <v>0</v>
      </c>
      <c r="L71" s="34"/>
      <c r="M71" s="34"/>
      <c r="N71" s="34"/>
      <c r="O71" s="30">
        <f t="shared" si="53"/>
        <v>0</v>
      </c>
      <c r="P71" s="34"/>
      <c r="Q71" s="34"/>
      <c r="R71" s="34"/>
      <c r="S71" s="30">
        <f t="shared" si="54"/>
        <v>31790</v>
      </c>
      <c r="T71" s="34"/>
      <c r="U71" s="34"/>
      <c r="V71" s="33">
        <v>31790</v>
      </c>
    </row>
    <row r="72" spans="1:22">
      <c r="A72" s="7" t="s">
        <v>196</v>
      </c>
      <c r="B72" s="8" t="s">
        <v>95</v>
      </c>
      <c r="C72" s="12"/>
      <c r="D72" s="114"/>
      <c r="E72" s="12"/>
      <c r="F72" s="114"/>
      <c r="G72" s="9">
        <f>G73+G82</f>
        <v>44651</v>
      </c>
      <c r="H72" s="9">
        <f t="shared" ref="H72:V72" si="55">H73+H82</f>
        <v>0</v>
      </c>
      <c r="I72" s="9">
        <f t="shared" si="55"/>
        <v>0</v>
      </c>
      <c r="J72" s="9">
        <f t="shared" si="55"/>
        <v>44651</v>
      </c>
      <c r="K72" s="9">
        <f t="shared" si="55"/>
        <v>9391</v>
      </c>
      <c r="L72" s="9">
        <f t="shared" si="55"/>
        <v>0</v>
      </c>
      <c r="M72" s="9">
        <f t="shared" si="55"/>
        <v>0</v>
      </c>
      <c r="N72" s="9">
        <f t="shared" si="55"/>
        <v>9391</v>
      </c>
      <c r="O72" s="9">
        <f t="shared" si="55"/>
        <v>15000</v>
      </c>
      <c r="P72" s="9">
        <f t="shared" si="55"/>
        <v>0</v>
      </c>
      <c r="Q72" s="9">
        <f t="shared" si="55"/>
        <v>0</v>
      </c>
      <c r="R72" s="9">
        <f t="shared" si="55"/>
        <v>15000</v>
      </c>
      <c r="S72" s="9">
        <f t="shared" si="55"/>
        <v>12780</v>
      </c>
      <c r="T72" s="9">
        <f t="shared" si="55"/>
        <v>0</v>
      </c>
      <c r="U72" s="9">
        <f t="shared" si="55"/>
        <v>0</v>
      </c>
      <c r="V72" s="9">
        <f t="shared" si="55"/>
        <v>12780</v>
      </c>
    </row>
    <row r="73" spans="1:22" s="6" customFormat="1">
      <c r="A73" s="7">
        <v>1</v>
      </c>
      <c r="B73" s="8" t="s">
        <v>32</v>
      </c>
      <c r="C73" s="7"/>
      <c r="D73" s="111"/>
      <c r="E73" s="7"/>
      <c r="F73" s="111"/>
      <c r="G73" s="9">
        <f>G74+G75+G76+G77+G78+G79+G80+G81</f>
        <v>4927</v>
      </c>
      <c r="H73" s="9">
        <f t="shared" ref="H73:V73" si="56">H74+H75+H76+H77+H78+H79+H80+H81</f>
        <v>0</v>
      </c>
      <c r="I73" s="9">
        <f t="shared" si="56"/>
        <v>0</v>
      </c>
      <c r="J73" s="9">
        <f t="shared" si="56"/>
        <v>4927</v>
      </c>
      <c r="K73" s="9">
        <f t="shared" si="56"/>
        <v>0</v>
      </c>
      <c r="L73" s="9">
        <f t="shared" si="56"/>
        <v>0</v>
      </c>
      <c r="M73" s="9">
        <f t="shared" si="56"/>
        <v>0</v>
      </c>
      <c r="N73" s="9">
        <f t="shared" si="56"/>
        <v>0</v>
      </c>
      <c r="O73" s="9">
        <f t="shared" si="56"/>
        <v>0</v>
      </c>
      <c r="P73" s="9">
        <f t="shared" si="56"/>
        <v>0</v>
      </c>
      <c r="Q73" s="9">
        <f t="shared" si="56"/>
        <v>0</v>
      </c>
      <c r="R73" s="9">
        <f t="shared" si="56"/>
        <v>0</v>
      </c>
      <c r="S73" s="9">
        <f t="shared" si="56"/>
        <v>3780</v>
      </c>
      <c r="T73" s="9">
        <f t="shared" si="56"/>
        <v>0</v>
      </c>
      <c r="U73" s="9">
        <f t="shared" si="56"/>
        <v>0</v>
      </c>
      <c r="V73" s="9">
        <f t="shared" si="56"/>
        <v>3780</v>
      </c>
    </row>
    <row r="74" spans="1:22" ht="66">
      <c r="A74" s="12">
        <v>1</v>
      </c>
      <c r="B74" s="28" t="s">
        <v>215</v>
      </c>
      <c r="C74" s="29" t="s">
        <v>9</v>
      </c>
      <c r="D74" s="113" t="s">
        <v>216</v>
      </c>
      <c r="E74" s="14">
        <v>2025</v>
      </c>
      <c r="F74" s="126" t="s">
        <v>217</v>
      </c>
      <c r="G74" s="30">
        <f>H74+I74+J74</f>
        <v>799</v>
      </c>
      <c r="H74" s="9"/>
      <c r="I74" s="9"/>
      <c r="J74" s="30">
        <v>799</v>
      </c>
      <c r="K74" s="30">
        <f>L74+M74+N74</f>
        <v>0</v>
      </c>
      <c r="L74" s="9"/>
      <c r="M74" s="9"/>
      <c r="N74" s="9"/>
      <c r="O74" s="30">
        <f>P74+Q74+R74</f>
        <v>0</v>
      </c>
      <c r="P74" s="9"/>
      <c r="Q74" s="9"/>
      <c r="R74" s="9"/>
      <c r="S74" s="30">
        <f>T74+U74+V74</f>
        <v>500</v>
      </c>
      <c r="T74" s="9"/>
      <c r="U74" s="9"/>
      <c r="V74" s="33">
        <v>500</v>
      </c>
    </row>
    <row r="75" spans="1:22" ht="66">
      <c r="A75" s="12">
        <v>2</v>
      </c>
      <c r="B75" s="31" t="s">
        <v>218</v>
      </c>
      <c r="C75" s="29" t="s">
        <v>9</v>
      </c>
      <c r="D75" s="113" t="s">
        <v>219</v>
      </c>
      <c r="E75" s="14">
        <v>2025</v>
      </c>
      <c r="F75" s="127" t="s">
        <v>220</v>
      </c>
      <c r="G75" s="30">
        <f t="shared" ref="G75:G81" si="57">H75+I75+J75</f>
        <v>749</v>
      </c>
      <c r="H75" s="9"/>
      <c r="I75" s="9"/>
      <c r="J75" s="32">
        <v>749</v>
      </c>
      <c r="K75" s="30">
        <f t="shared" ref="K75:K81" si="58">L75+M75+N75</f>
        <v>0</v>
      </c>
      <c r="L75" s="9"/>
      <c r="M75" s="9"/>
      <c r="N75" s="9"/>
      <c r="O75" s="30">
        <f t="shared" ref="O75:O81" si="59">P75+Q75+R75</f>
        <v>0</v>
      </c>
      <c r="P75" s="9"/>
      <c r="Q75" s="9"/>
      <c r="R75" s="9"/>
      <c r="S75" s="30">
        <f t="shared" ref="S75:S81" si="60">T75+U75+V75</f>
        <v>500</v>
      </c>
      <c r="T75" s="9"/>
      <c r="U75" s="9"/>
      <c r="V75" s="33">
        <v>500</v>
      </c>
    </row>
    <row r="76" spans="1:22" ht="66">
      <c r="A76" s="12">
        <v>3</v>
      </c>
      <c r="B76" s="31" t="s">
        <v>221</v>
      </c>
      <c r="C76" s="29" t="s">
        <v>9</v>
      </c>
      <c r="D76" s="113" t="s">
        <v>222</v>
      </c>
      <c r="E76" s="14">
        <v>2025</v>
      </c>
      <c r="F76" s="127" t="s">
        <v>223</v>
      </c>
      <c r="G76" s="30">
        <f t="shared" si="57"/>
        <v>793</v>
      </c>
      <c r="H76" s="9"/>
      <c r="I76" s="9"/>
      <c r="J76" s="30">
        <v>793</v>
      </c>
      <c r="K76" s="30">
        <f t="shared" si="58"/>
        <v>0</v>
      </c>
      <c r="L76" s="9"/>
      <c r="M76" s="9"/>
      <c r="N76" s="9"/>
      <c r="O76" s="30">
        <f t="shared" si="59"/>
        <v>0</v>
      </c>
      <c r="P76" s="9"/>
      <c r="Q76" s="9"/>
      <c r="R76" s="9"/>
      <c r="S76" s="30">
        <f t="shared" si="60"/>
        <v>500</v>
      </c>
      <c r="T76" s="9"/>
      <c r="U76" s="9"/>
      <c r="V76" s="33">
        <v>500</v>
      </c>
    </row>
    <row r="77" spans="1:22" ht="66">
      <c r="A77" s="12">
        <v>4</v>
      </c>
      <c r="B77" s="31" t="s">
        <v>224</v>
      </c>
      <c r="C77" s="29" t="s">
        <v>9</v>
      </c>
      <c r="D77" s="113" t="s">
        <v>225</v>
      </c>
      <c r="E77" s="14">
        <v>2025</v>
      </c>
      <c r="F77" s="127" t="s">
        <v>220</v>
      </c>
      <c r="G77" s="30">
        <f t="shared" si="57"/>
        <v>322</v>
      </c>
      <c r="H77" s="9"/>
      <c r="I77" s="9"/>
      <c r="J77" s="32">
        <v>322</v>
      </c>
      <c r="K77" s="30">
        <f t="shared" si="58"/>
        <v>0</v>
      </c>
      <c r="L77" s="9"/>
      <c r="M77" s="9"/>
      <c r="N77" s="9"/>
      <c r="O77" s="30">
        <f t="shared" si="59"/>
        <v>0</v>
      </c>
      <c r="P77" s="9"/>
      <c r="Q77" s="9"/>
      <c r="R77" s="9"/>
      <c r="S77" s="30">
        <f t="shared" si="60"/>
        <v>300</v>
      </c>
      <c r="T77" s="9"/>
      <c r="U77" s="9"/>
      <c r="V77" s="33">
        <v>300</v>
      </c>
    </row>
    <row r="78" spans="1:22" ht="66">
      <c r="A78" s="12">
        <v>5</v>
      </c>
      <c r="B78" s="31" t="s">
        <v>226</v>
      </c>
      <c r="C78" s="29" t="s">
        <v>9</v>
      </c>
      <c r="D78" s="113" t="s">
        <v>227</v>
      </c>
      <c r="E78" s="14">
        <v>2025</v>
      </c>
      <c r="F78" s="127" t="s">
        <v>228</v>
      </c>
      <c r="G78" s="30">
        <f t="shared" si="57"/>
        <v>512</v>
      </c>
      <c r="H78" s="9"/>
      <c r="I78" s="9"/>
      <c r="J78" s="32">
        <v>512</v>
      </c>
      <c r="K78" s="30">
        <f t="shared" si="58"/>
        <v>0</v>
      </c>
      <c r="L78" s="9"/>
      <c r="M78" s="9"/>
      <c r="N78" s="9"/>
      <c r="O78" s="30">
        <f t="shared" si="59"/>
        <v>0</v>
      </c>
      <c r="P78" s="9"/>
      <c r="Q78" s="9"/>
      <c r="R78" s="9"/>
      <c r="S78" s="30">
        <f t="shared" si="60"/>
        <v>500</v>
      </c>
      <c r="T78" s="9"/>
      <c r="U78" s="9"/>
      <c r="V78" s="33">
        <v>500</v>
      </c>
    </row>
    <row r="79" spans="1:22" ht="66">
      <c r="A79" s="12">
        <v>6</v>
      </c>
      <c r="B79" s="31" t="s">
        <v>229</v>
      </c>
      <c r="C79" s="29" t="s">
        <v>9</v>
      </c>
      <c r="D79" s="113" t="s">
        <v>230</v>
      </c>
      <c r="E79" s="14">
        <v>2025</v>
      </c>
      <c r="F79" s="127" t="s">
        <v>231</v>
      </c>
      <c r="G79" s="30">
        <f t="shared" si="57"/>
        <v>723</v>
      </c>
      <c r="H79" s="9"/>
      <c r="I79" s="9"/>
      <c r="J79" s="30">
        <v>723</v>
      </c>
      <c r="K79" s="30">
        <f t="shared" si="58"/>
        <v>0</v>
      </c>
      <c r="L79" s="9"/>
      <c r="M79" s="9"/>
      <c r="N79" s="9"/>
      <c r="O79" s="30">
        <f t="shared" si="59"/>
        <v>0</v>
      </c>
      <c r="P79" s="9"/>
      <c r="Q79" s="9"/>
      <c r="R79" s="9"/>
      <c r="S79" s="30">
        <f t="shared" si="60"/>
        <v>600</v>
      </c>
      <c r="T79" s="9"/>
      <c r="U79" s="9"/>
      <c r="V79" s="33">
        <v>600</v>
      </c>
    </row>
    <row r="80" spans="1:22" ht="66">
      <c r="A80" s="12">
        <v>7</v>
      </c>
      <c r="B80" s="31" t="s">
        <v>232</v>
      </c>
      <c r="C80" s="29" t="s">
        <v>9</v>
      </c>
      <c r="D80" s="113" t="s">
        <v>233</v>
      </c>
      <c r="E80" s="14">
        <v>2025</v>
      </c>
      <c r="F80" s="127" t="s">
        <v>234</v>
      </c>
      <c r="G80" s="30">
        <f t="shared" si="57"/>
        <v>385</v>
      </c>
      <c r="H80" s="9"/>
      <c r="I80" s="9"/>
      <c r="J80" s="30">
        <v>385</v>
      </c>
      <c r="K80" s="30">
        <f t="shared" si="58"/>
        <v>0</v>
      </c>
      <c r="L80" s="9"/>
      <c r="M80" s="9"/>
      <c r="N80" s="9"/>
      <c r="O80" s="30">
        <f t="shared" si="59"/>
        <v>0</v>
      </c>
      <c r="P80" s="9"/>
      <c r="Q80" s="9"/>
      <c r="R80" s="9"/>
      <c r="S80" s="30">
        <f t="shared" si="60"/>
        <v>380</v>
      </c>
      <c r="T80" s="9"/>
      <c r="U80" s="9"/>
      <c r="V80" s="33">
        <v>380</v>
      </c>
    </row>
    <row r="81" spans="1:22" ht="66">
      <c r="A81" s="12">
        <v>8</v>
      </c>
      <c r="B81" s="31" t="s">
        <v>235</v>
      </c>
      <c r="C81" s="29" t="s">
        <v>9</v>
      </c>
      <c r="D81" s="113" t="s">
        <v>236</v>
      </c>
      <c r="E81" s="14">
        <v>2025</v>
      </c>
      <c r="F81" s="126" t="s">
        <v>237</v>
      </c>
      <c r="G81" s="30">
        <f t="shared" si="57"/>
        <v>644</v>
      </c>
      <c r="H81" s="9"/>
      <c r="I81" s="9"/>
      <c r="J81" s="30">
        <v>644</v>
      </c>
      <c r="K81" s="30">
        <f t="shared" si="58"/>
        <v>0</v>
      </c>
      <c r="L81" s="9"/>
      <c r="M81" s="9"/>
      <c r="N81" s="9"/>
      <c r="O81" s="30">
        <f t="shared" si="59"/>
        <v>0</v>
      </c>
      <c r="P81" s="9"/>
      <c r="Q81" s="9"/>
      <c r="R81" s="9"/>
      <c r="S81" s="30">
        <f t="shared" si="60"/>
        <v>500</v>
      </c>
      <c r="T81" s="9"/>
      <c r="U81" s="9"/>
      <c r="V81" s="33">
        <v>500</v>
      </c>
    </row>
    <row r="82" spans="1:22" s="6" customFormat="1">
      <c r="A82" s="7">
        <v>2</v>
      </c>
      <c r="B82" s="8" t="s">
        <v>33</v>
      </c>
      <c r="C82" s="7"/>
      <c r="D82" s="111"/>
      <c r="E82" s="7"/>
      <c r="F82" s="111"/>
      <c r="G82" s="9">
        <f t="shared" ref="G82:V83" si="61">G83</f>
        <v>39724</v>
      </c>
      <c r="H82" s="9">
        <f t="shared" si="61"/>
        <v>0</v>
      </c>
      <c r="I82" s="9">
        <f t="shared" si="61"/>
        <v>0</v>
      </c>
      <c r="J82" s="9">
        <f t="shared" si="61"/>
        <v>39724</v>
      </c>
      <c r="K82" s="9">
        <f t="shared" si="61"/>
        <v>9391</v>
      </c>
      <c r="L82" s="9">
        <f t="shared" si="61"/>
        <v>0</v>
      </c>
      <c r="M82" s="9">
        <f t="shared" si="61"/>
        <v>0</v>
      </c>
      <c r="N82" s="9">
        <f t="shared" si="61"/>
        <v>9391</v>
      </c>
      <c r="O82" s="9">
        <f t="shared" si="61"/>
        <v>15000</v>
      </c>
      <c r="P82" s="9">
        <f t="shared" si="61"/>
        <v>0</v>
      </c>
      <c r="Q82" s="9">
        <f t="shared" si="61"/>
        <v>0</v>
      </c>
      <c r="R82" s="9">
        <f t="shared" si="61"/>
        <v>15000</v>
      </c>
      <c r="S82" s="9">
        <f t="shared" si="61"/>
        <v>9000</v>
      </c>
      <c r="T82" s="9">
        <f t="shared" si="61"/>
        <v>0</v>
      </c>
      <c r="U82" s="9">
        <f t="shared" si="61"/>
        <v>0</v>
      </c>
      <c r="V82" s="9">
        <f t="shared" si="61"/>
        <v>9000</v>
      </c>
    </row>
    <row r="83" spans="1:22" ht="31.2">
      <c r="A83" s="7" t="s">
        <v>56</v>
      </c>
      <c r="B83" s="10" t="s">
        <v>5</v>
      </c>
      <c r="C83" s="7"/>
      <c r="D83" s="111"/>
      <c r="E83" s="7"/>
      <c r="F83" s="111"/>
      <c r="G83" s="11">
        <f>G84</f>
        <v>39724</v>
      </c>
      <c r="H83" s="11">
        <f t="shared" si="61"/>
        <v>0</v>
      </c>
      <c r="I83" s="11">
        <f t="shared" si="61"/>
        <v>0</v>
      </c>
      <c r="J83" s="11">
        <f t="shared" si="61"/>
        <v>39724</v>
      </c>
      <c r="K83" s="11">
        <f t="shared" si="61"/>
        <v>9391</v>
      </c>
      <c r="L83" s="11">
        <f t="shared" si="61"/>
        <v>0</v>
      </c>
      <c r="M83" s="11">
        <f t="shared" si="61"/>
        <v>0</v>
      </c>
      <c r="N83" s="11">
        <f t="shared" si="61"/>
        <v>9391</v>
      </c>
      <c r="O83" s="11">
        <f t="shared" si="61"/>
        <v>15000</v>
      </c>
      <c r="P83" s="11">
        <f t="shared" si="61"/>
        <v>0</v>
      </c>
      <c r="Q83" s="11">
        <f t="shared" si="61"/>
        <v>0</v>
      </c>
      <c r="R83" s="11">
        <f t="shared" si="61"/>
        <v>15000</v>
      </c>
      <c r="S83" s="11">
        <f t="shared" si="61"/>
        <v>9000</v>
      </c>
      <c r="T83" s="11">
        <f t="shared" si="61"/>
        <v>0</v>
      </c>
      <c r="U83" s="11">
        <f t="shared" si="61"/>
        <v>0</v>
      </c>
      <c r="V83" s="11">
        <f t="shared" si="61"/>
        <v>9000</v>
      </c>
    </row>
    <row r="84" spans="1:22" s="2" customFormat="1" ht="39.6">
      <c r="A84" s="72">
        <v>1</v>
      </c>
      <c r="B84" s="27" t="s">
        <v>238</v>
      </c>
      <c r="C84" s="14" t="s">
        <v>9</v>
      </c>
      <c r="D84" s="113" t="s">
        <v>239</v>
      </c>
      <c r="E84" s="14" t="s">
        <v>65</v>
      </c>
      <c r="F84" s="113" t="s">
        <v>240</v>
      </c>
      <c r="G84" s="30">
        <f t="shared" ref="G84" si="62">H84+I84+J84</f>
        <v>39724</v>
      </c>
      <c r="H84" s="76"/>
      <c r="I84" s="76"/>
      <c r="J84" s="34">
        <v>39724</v>
      </c>
      <c r="K84" s="30">
        <f t="shared" ref="K84" si="63">L84+M84+N84</f>
        <v>9391</v>
      </c>
      <c r="L84" s="9"/>
      <c r="M84" s="9"/>
      <c r="N84" s="17">
        <f>15000-5609</f>
        <v>9391</v>
      </c>
      <c r="O84" s="30">
        <f t="shared" ref="O84" si="64">P84+Q84+R84</f>
        <v>15000</v>
      </c>
      <c r="P84" s="9"/>
      <c r="Q84" s="9"/>
      <c r="R84" s="17">
        <v>15000</v>
      </c>
      <c r="S84" s="30">
        <f t="shared" ref="S84" si="65">T84+U84+V84</f>
        <v>9000</v>
      </c>
      <c r="T84" s="9"/>
      <c r="U84" s="9"/>
      <c r="V84" s="33">
        <v>9000</v>
      </c>
    </row>
    <row r="85" spans="1:22">
      <c r="A85" s="7" t="s">
        <v>197</v>
      </c>
      <c r="B85" s="8" t="s">
        <v>102</v>
      </c>
      <c r="C85" s="12"/>
      <c r="D85" s="114"/>
      <c r="E85" s="12"/>
      <c r="F85" s="114"/>
      <c r="G85" s="9">
        <f t="shared" ref="G85:V86" si="66">G86</f>
        <v>180098</v>
      </c>
      <c r="H85" s="9">
        <f t="shared" si="66"/>
        <v>0</v>
      </c>
      <c r="I85" s="9">
        <f t="shared" si="66"/>
        <v>0</v>
      </c>
      <c r="J85" s="9">
        <f t="shared" si="66"/>
        <v>180098</v>
      </c>
      <c r="K85" s="9">
        <f t="shared" si="66"/>
        <v>20949</v>
      </c>
      <c r="L85" s="9">
        <f t="shared" si="66"/>
        <v>0</v>
      </c>
      <c r="M85" s="9">
        <f t="shared" si="66"/>
        <v>0</v>
      </c>
      <c r="N85" s="9">
        <f t="shared" si="66"/>
        <v>20949</v>
      </c>
      <c r="O85" s="9">
        <f t="shared" si="66"/>
        <v>22885</v>
      </c>
      <c r="P85" s="9">
        <f t="shared" si="66"/>
        <v>0</v>
      </c>
      <c r="Q85" s="9">
        <f t="shared" si="66"/>
        <v>0</v>
      </c>
      <c r="R85" s="9">
        <f t="shared" si="66"/>
        <v>22885</v>
      </c>
      <c r="S85" s="9">
        <f t="shared" si="66"/>
        <v>113258</v>
      </c>
      <c r="T85" s="9">
        <f t="shared" si="66"/>
        <v>0</v>
      </c>
      <c r="U85" s="9">
        <f t="shared" si="66"/>
        <v>0</v>
      </c>
      <c r="V85" s="9">
        <f>V86</f>
        <v>113258</v>
      </c>
    </row>
    <row r="86" spans="1:22" s="6" customFormat="1">
      <c r="A86" s="7">
        <v>1</v>
      </c>
      <c r="B86" s="8" t="s">
        <v>33</v>
      </c>
      <c r="C86" s="7"/>
      <c r="D86" s="111"/>
      <c r="E86" s="7"/>
      <c r="F86" s="111"/>
      <c r="G86" s="9">
        <f t="shared" si="66"/>
        <v>180098</v>
      </c>
      <c r="H86" s="9">
        <f t="shared" si="66"/>
        <v>0</v>
      </c>
      <c r="I86" s="9">
        <f t="shared" si="66"/>
        <v>0</v>
      </c>
      <c r="J86" s="9">
        <f t="shared" si="66"/>
        <v>180098</v>
      </c>
      <c r="K86" s="9">
        <f t="shared" si="66"/>
        <v>20949</v>
      </c>
      <c r="L86" s="9">
        <f t="shared" si="66"/>
        <v>0</v>
      </c>
      <c r="M86" s="9">
        <f t="shared" si="66"/>
        <v>0</v>
      </c>
      <c r="N86" s="9">
        <f t="shared" si="66"/>
        <v>20949</v>
      </c>
      <c r="O86" s="9">
        <f t="shared" si="66"/>
        <v>22885</v>
      </c>
      <c r="P86" s="9">
        <f t="shared" si="66"/>
        <v>0</v>
      </c>
      <c r="Q86" s="9">
        <f t="shared" si="66"/>
        <v>0</v>
      </c>
      <c r="R86" s="9">
        <f t="shared" si="66"/>
        <v>22885</v>
      </c>
      <c r="S86" s="9">
        <f t="shared" si="66"/>
        <v>113258</v>
      </c>
      <c r="T86" s="9">
        <f t="shared" si="66"/>
        <v>0</v>
      </c>
      <c r="U86" s="9">
        <f t="shared" si="66"/>
        <v>0</v>
      </c>
      <c r="V86" s="9">
        <f t="shared" si="66"/>
        <v>113258</v>
      </c>
    </row>
    <row r="87" spans="1:22" ht="31.2">
      <c r="A87" s="7" t="s">
        <v>56</v>
      </c>
      <c r="B87" s="10" t="s">
        <v>5</v>
      </c>
      <c r="C87" s="7"/>
      <c r="D87" s="111"/>
      <c r="E87" s="7"/>
      <c r="F87" s="111"/>
      <c r="G87" s="11">
        <f>G88+G89+G90+G91+G92+G93+G94</f>
        <v>180098</v>
      </c>
      <c r="H87" s="11">
        <f t="shared" ref="H87:V87" si="67">H88+H89+H90+H91+H92+H93+H94</f>
        <v>0</v>
      </c>
      <c r="I87" s="11">
        <f t="shared" si="67"/>
        <v>0</v>
      </c>
      <c r="J87" s="11">
        <f t="shared" si="67"/>
        <v>180098</v>
      </c>
      <c r="K87" s="11">
        <f t="shared" si="67"/>
        <v>20949</v>
      </c>
      <c r="L87" s="11">
        <f t="shared" si="67"/>
        <v>0</v>
      </c>
      <c r="M87" s="11">
        <f t="shared" si="67"/>
        <v>0</v>
      </c>
      <c r="N87" s="11">
        <f t="shared" si="67"/>
        <v>20949</v>
      </c>
      <c r="O87" s="11">
        <f t="shared" si="67"/>
        <v>22885</v>
      </c>
      <c r="P87" s="11">
        <f t="shared" si="67"/>
        <v>0</v>
      </c>
      <c r="Q87" s="11">
        <f t="shared" si="67"/>
        <v>0</v>
      </c>
      <c r="R87" s="11">
        <f t="shared" si="67"/>
        <v>22885</v>
      </c>
      <c r="S87" s="11">
        <f t="shared" si="67"/>
        <v>113258</v>
      </c>
      <c r="T87" s="11">
        <f t="shared" si="67"/>
        <v>0</v>
      </c>
      <c r="U87" s="11">
        <f t="shared" si="67"/>
        <v>0</v>
      </c>
      <c r="V87" s="11">
        <f t="shared" si="67"/>
        <v>113258</v>
      </c>
    </row>
    <row r="88" spans="1:22" ht="52.8">
      <c r="A88" s="14">
        <v>1</v>
      </c>
      <c r="B88" s="31" t="s">
        <v>292</v>
      </c>
      <c r="C88" s="29" t="s">
        <v>99</v>
      </c>
      <c r="D88" s="115" t="s">
        <v>293</v>
      </c>
      <c r="E88" s="29" t="s">
        <v>169</v>
      </c>
      <c r="F88" s="113" t="s">
        <v>294</v>
      </c>
      <c r="G88" s="30">
        <f t="shared" ref="G88:G94" si="68">H88+I88+J88</f>
        <v>49004</v>
      </c>
      <c r="H88" s="14"/>
      <c r="I88" s="81"/>
      <c r="J88" s="33">
        <v>49004</v>
      </c>
      <c r="K88" s="30">
        <f t="shared" ref="K88:K94" si="69">L88+M88+N88</f>
        <v>0</v>
      </c>
      <c r="L88" s="81"/>
      <c r="M88" s="81"/>
      <c r="N88" s="34"/>
      <c r="O88" s="30">
        <f t="shared" ref="O88:O94" si="70">P88+Q88+R88</f>
        <v>0</v>
      </c>
      <c r="P88" s="81"/>
      <c r="Q88" s="81"/>
      <c r="R88" s="34"/>
      <c r="S88" s="30">
        <f t="shared" ref="S88:S94" si="71">T88+U88+V88</f>
        <v>33000</v>
      </c>
      <c r="T88" s="81"/>
      <c r="U88" s="81"/>
      <c r="V88" s="34">
        <v>33000</v>
      </c>
    </row>
    <row r="89" spans="1:22" ht="39.6">
      <c r="A89" s="14">
        <v>2</v>
      </c>
      <c r="B89" s="27" t="s">
        <v>100</v>
      </c>
      <c r="C89" s="14" t="s">
        <v>99</v>
      </c>
      <c r="D89" s="112" t="s">
        <v>295</v>
      </c>
      <c r="E89" s="25" t="s">
        <v>73</v>
      </c>
      <c r="F89" s="112" t="s">
        <v>296</v>
      </c>
      <c r="G89" s="30">
        <f t="shared" si="68"/>
        <v>14291</v>
      </c>
      <c r="H89" s="14"/>
      <c r="I89" s="81"/>
      <c r="J89" s="140">
        <v>14291</v>
      </c>
      <c r="K89" s="30">
        <f t="shared" si="69"/>
        <v>9895</v>
      </c>
      <c r="L89" s="81"/>
      <c r="M89" s="81"/>
      <c r="N89" s="34">
        <v>9895</v>
      </c>
      <c r="O89" s="30">
        <f t="shared" si="70"/>
        <v>9895</v>
      </c>
      <c r="P89" s="81"/>
      <c r="Q89" s="81"/>
      <c r="R89" s="34">
        <v>9895</v>
      </c>
      <c r="S89" s="30">
        <f t="shared" si="71"/>
        <v>980</v>
      </c>
      <c r="T89" s="81"/>
      <c r="U89" s="81"/>
      <c r="V89" s="34">
        <f>3105-2125</f>
        <v>980</v>
      </c>
    </row>
    <row r="90" spans="1:22" ht="39.6">
      <c r="A90" s="14">
        <v>3</v>
      </c>
      <c r="B90" s="27" t="s">
        <v>101</v>
      </c>
      <c r="C90" s="14" t="s">
        <v>99</v>
      </c>
      <c r="D90" s="112" t="s">
        <v>297</v>
      </c>
      <c r="E90" s="25" t="s">
        <v>73</v>
      </c>
      <c r="F90" s="112" t="s">
        <v>298</v>
      </c>
      <c r="G90" s="30">
        <f t="shared" si="68"/>
        <v>25967</v>
      </c>
      <c r="H90" s="14"/>
      <c r="I90" s="81"/>
      <c r="J90" s="140">
        <v>25967</v>
      </c>
      <c r="K90" s="30">
        <f t="shared" si="69"/>
        <v>9564</v>
      </c>
      <c r="L90" s="81"/>
      <c r="M90" s="81"/>
      <c r="N90" s="34">
        <f>11500-1936</f>
        <v>9564</v>
      </c>
      <c r="O90" s="30">
        <f t="shared" si="70"/>
        <v>11500</v>
      </c>
      <c r="P90" s="81"/>
      <c r="Q90" s="81"/>
      <c r="R90" s="34">
        <v>11500</v>
      </c>
      <c r="S90" s="30">
        <f t="shared" si="71"/>
        <v>7368</v>
      </c>
      <c r="T90" s="81"/>
      <c r="U90" s="81"/>
      <c r="V90" s="34">
        <f>11500-4132</f>
        <v>7368</v>
      </c>
    </row>
    <row r="91" spans="1:22" ht="52.8">
      <c r="A91" s="14">
        <v>4</v>
      </c>
      <c r="B91" s="31" t="s">
        <v>299</v>
      </c>
      <c r="C91" s="29" t="s">
        <v>99</v>
      </c>
      <c r="D91" s="115" t="s">
        <v>300</v>
      </c>
      <c r="E91" s="29" t="s">
        <v>169</v>
      </c>
      <c r="F91" s="113" t="s">
        <v>301</v>
      </c>
      <c r="G91" s="30">
        <f t="shared" si="68"/>
        <v>20294</v>
      </c>
      <c r="H91" s="14"/>
      <c r="I91" s="14"/>
      <c r="J91" s="33">
        <v>20294</v>
      </c>
      <c r="K91" s="30">
        <f t="shared" si="69"/>
        <v>290</v>
      </c>
      <c r="L91" s="14"/>
      <c r="M91" s="14"/>
      <c r="N91" s="33">
        <v>290</v>
      </c>
      <c r="O91" s="30">
        <f t="shared" si="70"/>
        <v>290</v>
      </c>
      <c r="P91" s="14"/>
      <c r="Q91" s="14"/>
      <c r="R91" s="33">
        <v>290</v>
      </c>
      <c r="S91" s="30">
        <f t="shared" si="71"/>
        <v>16710</v>
      </c>
      <c r="T91" s="14"/>
      <c r="U91" s="14"/>
      <c r="V91" s="34">
        <v>16710</v>
      </c>
    </row>
    <row r="92" spans="1:22" ht="52.8">
      <c r="A92" s="14">
        <v>5</v>
      </c>
      <c r="B92" s="31" t="s">
        <v>302</v>
      </c>
      <c r="C92" s="29" t="s">
        <v>99</v>
      </c>
      <c r="D92" s="115" t="s">
        <v>303</v>
      </c>
      <c r="E92" s="29" t="s">
        <v>169</v>
      </c>
      <c r="F92" s="113" t="s">
        <v>304</v>
      </c>
      <c r="G92" s="30">
        <f t="shared" si="68"/>
        <v>23125</v>
      </c>
      <c r="H92" s="14"/>
      <c r="I92" s="14"/>
      <c r="J92" s="33">
        <v>23125</v>
      </c>
      <c r="K92" s="30">
        <f t="shared" si="69"/>
        <v>400</v>
      </c>
      <c r="L92" s="14"/>
      <c r="M92" s="14"/>
      <c r="N92" s="33">
        <v>400</v>
      </c>
      <c r="O92" s="30">
        <f t="shared" si="70"/>
        <v>400</v>
      </c>
      <c r="P92" s="14"/>
      <c r="Q92" s="14"/>
      <c r="R92" s="33">
        <v>400</v>
      </c>
      <c r="S92" s="30">
        <f t="shared" si="71"/>
        <v>19000</v>
      </c>
      <c r="T92" s="14"/>
      <c r="U92" s="14"/>
      <c r="V92" s="34">
        <v>19000</v>
      </c>
    </row>
    <row r="93" spans="1:22" ht="52.8">
      <c r="A93" s="14">
        <v>6</v>
      </c>
      <c r="B93" s="31" t="s">
        <v>305</v>
      </c>
      <c r="C93" s="29" t="s">
        <v>99</v>
      </c>
      <c r="D93" s="115" t="s">
        <v>306</v>
      </c>
      <c r="E93" s="29" t="s">
        <v>169</v>
      </c>
      <c r="F93" s="113" t="s">
        <v>307</v>
      </c>
      <c r="G93" s="30">
        <f t="shared" si="68"/>
        <v>22675</v>
      </c>
      <c r="H93" s="14"/>
      <c r="I93" s="14"/>
      <c r="J93" s="33">
        <v>22675</v>
      </c>
      <c r="K93" s="30">
        <f t="shared" si="69"/>
        <v>400</v>
      </c>
      <c r="L93" s="14"/>
      <c r="M93" s="14"/>
      <c r="N93" s="33">
        <v>400</v>
      </c>
      <c r="O93" s="30">
        <f t="shared" si="70"/>
        <v>400</v>
      </c>
      <c r="P93" s="14"/>
      <c r="Q93" s="14"/>
      <c r="R93" s="33">
        <v>400</v>
      </c>
      <c r="S93" s="30">
        <f t="shared" si="71"/>
        <v>17600</v>
      </c>
      <c r="T93" s="14"/>
      <c r="U93" s="14"/>
      <c r="V93" s="34">
        <v>17600</v>
      </c>
    </row>
    <row r="94" spans="1:22" ht="52.8">
      <c r="A94" s="14">
        <v>7</v>
      </c>
      <c r="B94" s="31" t="s">
        <v>308</v>
      </c>
      <c r="C94" s="29" t="s">
        <v>99</v>
      </c>
      <c r="D94" s="115" t="s">
        <v>309</v>
      </c>
      <c r="E94" s="29" t="s">
        <v>169</v>
      </c>
      <c r="F94" s="113" t="s">
        <v>310</v>
      </c>
      <c r="G94" s="30">
        <f t="shared" si="68"/>
        <v>24742</v>
      </c>
      <c r="H94" s="14"/>
      <c r="I94" s="14"/>
      <c r="J94" s="33">
        <v>24742</v>
      </c>
      <c r="K94" s="30">
        <f t="shared" si="69"/>
        <v>400</v>
      </c>
      <c r="L94" s="14"/>
      <c r="M94" s="14"/>
      <c r="N94" s="33">
        <v>400</v>
      </c>
      <c r="O94" s="30">
        <f t="shared" si="70"/>
        <v>400</v>
      </c>
      <c r="P94" s="14"/>
      <c r="Q94" s="14"/>
      <c r="R94" s="33">
        <v>400</v>
      </c>
      <c r="S94" s="30">
        <f t="shared" si="71"/>
        <v>18600</v>
      </c>
      <c r="T94" s="14"/>
      <c r="U94" s="14"/>
      <c r="V94" s="34">
        <v>18600</v>
      </c>
    </row>
    <row r="95" spans="1:22">
      <c r="A95" s="7" t="s">
        <v>198</v>
      </c>
      <c r="B95" s="8" t="s">
        <v>109</v>
      </c>
      <c r="C95" s="12"/>
      <c r="D95" s="114"/>
      <c r="E95" s="12"/>
      <c r="F95" s="114"/>
      <c r="G95" s="9">
        <f>G99+G96</f>
        <v>82928</v>
      </c>
      <c r="H95" s="9">
        <f t="shared" ref="H95:V95" si="72">H99+H96</f>
        <v>0</v>
      </c>
      <c r="I95" s="9">
        <f t="shared" si="72"/>
        <v>0</v>
      </c>
      <c r="J95" s="9">
        <f t="shared" si="72"/>
        <v>82928</v>
      </c>
      <c r="K95" s="9">
        <f t="shared" si="72"/>
        <v>0</v>
      </c>
      <c r="L95" s="9">
        <f t="shared" si="72"/>
        <v>0</v>
      </c>
      <c r="M95" s="9">
        <f t="shared" si="72"/>
        <v>0</v>
      </c>
      <c r="N95" s="9">
        <f t="shared" si="72"/>
        <v>0</v>
      </c>
      <c r="O95" s="9">
        <f t="shared" si="72"/>
        <v>0</v>
      </c>
      <c r="P95" s="9">
        <f t="shared" si="72"/>
        <v>0</v>
      </c>
      <c r="Q95" s="9">
        <f t="shared" si="72"/>
        <v>0</v>
      </c>
      <c r="R95" s="9">
        <f t="shared" si="72"/>
        <v>0</v>
      </c>
      <c r="S95" s="9">
        <f t="shared" si="72"/>
        <v>36540</v>
      </c>
      <c r="T95" s="9">
        <f t="shared" si="72"/>
        <v>0</v>
      </c>
      <c r="U95" s="9">
        <f t="shared" si="72"/>
        <v>0</v>
      </c>
      <c r="V95" s="9">
        <f t="shared" si="72"/>
        <v>36840</v>
      </c>
    </row>
    <row r="96" spans="1:22" s="6" customFormat="1">
      <c r="A96" s="7">
        <v>1</v>
      </c>
      <c r="B96" s="8" t="s">
        <v>32</v>
      </c>
      <c r="C96" s="7"/>
      <c r="D96" s="111"/>
      <c r="E96" s="7"/>
      <c r="F96" s="111"/>
      <c r="G96" s="9">
        <f>G97+G98</f>
        <v>1028</v>
      </c>
      <c r="H96" s="9">
        <f t="shared" ref="H96:V96" si="73">H97+H98</f>
        <v>0</v>
      </c>
      <c r="I96" s="9">
        <f t="shared" si="73"/>
        <v>0</v>
      </c>
      <c r="J96" s="9">
        <f t="shared" si="73"/>
        <v>1028</v>
      </c>
      <c r="K96" s="9">
        <f t="shared" si="73"/>
        <v>0</v>
      </c>
      <c r="L96" s="9">
        <f t="shared" si="73"/>
        <v>0</v>
      </c>
      <c r="M96" s="9">
        <f t="shared" si="73"/>
        <v>0</v>
      </c>
      <c r="N96" s="9">
        <f t="shared" si="73"/>
        <v>0</v>
      </c>
      <c r="O96" s="9">
        <f t="shared" si="73"/>
        <v>0</v>
      </c>
      <c r="P96" s="9">
        <f t="shared" si="73"/>
        <v>0</v>
      </c>
      <c r="Q96" s="9">
        <f t="shared" si="73"/>
        <v>0</v>
      </c>
      <c r="R96" s="9">
        <f t="shared" si="73"/>
        <v>0</v>
      </c>
      <c r="S96" s="9">
        <f t="shared" si="73"/>
        <v>700</v>
      </c>
      <c r="T96" s="9">
        <f t="shared" si="73"/>
        <v>0</v>
      </c>
      <c r="U96" s="9">
        <f t="shared" si="73"/>
        <v>0</v>
      </c>
      <c r="V96" s="9">
        <f t="shared" si="73"/>
        <v>1000</v>
      </c>
    </row>
    <row r="97" spans="1:22" ht="79.2">
      <c r="A97" s="12">
        <v>1</v>
      </c>
      <c r="B97" s="27" t="s">
        <v>241</v>
      </c>
      <c r="C97" s="29" t="s">
        <v>242</v>
      </c>
      <c r="D97" s="116"/>
      <c r="E97" s="14">
        <v>2025</v>
      </c>
      <c r="F97" s="113" t="s">
        <v>243</v>
      </c>
      <c r="G97" s="30">
        <f>H97+I97+J97</f>
        <v>479</v>
      </c>
      <c r="H97" s="9"/>
      <c r="I97" s="9"/>
      <c r="J97" s="34">
        <v>479</v>
      </c>
      <c r="K97" s="30">
        <f>L97+M97+N97</f>
        <v>0</v>
      </c>
      <c r="L97" s="9"/>
      <c r="M97" s="9"/>
      <c r="N97" s="9"/>
      <c r="O97" s="30">
        <f>P97+Q97+R97</f>
        <v>0</v>
      </c>
      <c r="P97" s="9"/>
      <c r="Q97" s="9"/>
      <c r="R97" s="9"/>
      <c r="S97" s="30">
        <v>200</v>
      </c>
      <c r="T97" s="9"/>
      <c r="U97" s="9"/>
      <c r="V97" s="33">
        <v>500</v>
      </c>
    </row>
    <row r="98" spans="1:22" ht="66">
      <c r="A98" s="12">
        <v>2</v>
      </c>
      <c r="B98" s="27" t="s">
        <v>244</v>
      </c>
      <c r="C98" s="29" t="s">
        <v>242</v>
      </c>
      <c r="D98" s="116"/>
      <c r="E98" s="14">
        <v>2025</v>
      </c>
      <c r="F98" s="113" t="s">
        <v>245</v>
      </c>
      <c r="G98" s="30">
        <f>H98+I98+J98</f>
        <v>549</v>
      </c>
      <c r="H98" s="9"/>
      <c r="I98" s="9"/>
      <c r="J98" s="34">
        <v>549</v>
      </c>
      <c r="K98" s="30">
        <f t="shared" ref="K98" si="74">L98+M98+N98</f>
        <v>0</v>
      </c>
      <c r="L98" s="9"/>
      <c r="M98" s="9"/>
      <c r="N98" s="9"/>
      <c r="O98" s="30">
        <f t="shared" ref="O98" si="75">P98+Q98+R98</f>
        <v>0</v>
      </c>
      <c r="P98" s="9"/>
      <c r="Q98" s="9"/>
      <c r="R98" s="9"/>
      <c r="S98" s="30">
        <v>500</v>
      </c>
      <c r="T98" s="9"/>
      <c r="U98" s="9"/>
      <c r="V98" s="33">
        <v>500</v>
      </c>
    </row>
    <row r="99" spans="1:22" s="6" customFormat="1">
      <c r="A99" s="7">
        <v>2</v>
      </c>
      <c r="B99" s="8" t="s">
        <v>33</v>
      </c>
      <c r="C99" s="7"/>
      <c r="D99" s="111"/>
      <c r="E99" s="7"/>
      <c r="F99" s="111"/>
      <c r="G99" s="9">
        <f t="shared" ref="G99:V99" si="76">G100</f>
        <v>81900</v>
      </c>
      <c r="H99" s="9">
        <f t="shared" si="76"/>
        <v>0</v>
      </c>
      <c r="I99" s="9">
        <f t="shared" si="76"/>
        <v>0</v>
      </c>
      <c r="J99" s="9">
        <f t="shared" si="76"/>
        <v>81900</v>
      </c>
      <c r="K99" s="9">
        <f t="shared" si="76"/>
        <v>0</v>
      </c>
      <c r="L99" s="9">
        <f t="shared" si="76"/>
        <v>0</v>
      </c>
      <c r="M99" s="9">
        <f t="shared" si="76"/>
        <v>0</v>
      </c>
      <c r="N99" s="9">
        <f t="shared" si="76"/>
        <v>0</v>
      </c>
      <c r="O99" s="9">
        <f t="shared" si="76"/>
        <v>0</v>
      </c>
      <c r="P99" s="9">
        <f t="shared" si="76"/>
        <v>0</v>
      </c>
      <c r="Q99" s="9">
        <f t="shared" si="76"/>
        <v>0</v>
      </c>
      <c r="R99" s="9">
        <f t="shared" si="76"/>
        <v>0</v>
      </c>
      <c r="S99" s="9">
        <f t="shared" si="76"/>
        <v>35840</v>
      </c>
      <c r="T99" s="9">
        <f t="shared" si="76"/>
        <v>0</v>
      </c>
      <c r="U99" s="9">
        <f t="shared" si="76"/>
        <v>0</v>
      </c>
      <c r="V99" s="9">
        <f t="shared" si="76"/>
        <v>35840</v>
      </c>
    </row>
    <row r="100" spans="1:22" ht="31.2">
      <c r="A100" s="7" t="s">
        <v>56</v>
      </c>
      <c r="B100" s="10" t="s">
        <v>5</v>
      </c>
      <c r="C100" s="7"/>
      <c r="D100" s="111"/>
      <c r="E100" s="7"/>
      <c r="F100" s="111"/>
      <c r="G100" s="11">
        <f>G101+G102+G103+G104</f>
        <v>81900</v>
      </c>
      <c r="H100" s="11">
        <f t="shared" ref="H100:V100" si="77">H101+H102+H103+H104</f>
        <v>0</v>
      </c>
      <c r="I100" s="11">
        <f t="shared" si="77"/>
        <v>0</v>
      </c>
      <c r="J100" s="11">
        <f t="shared" si="77"/>
        <v>81900</v>
      </c>
      <c r="K100" s="11">
        <f t="shared" si="77"/>
        <v>0</v>
      </c>
      <c r="L100" s="11">
        <f t="shared" si="77"/>
        <v>0</v>
      </c>
      <c r="M100" s="11">
        <f t="shared" si="77"/>
        <v>0</v>
      </c>
      <c r="N100" s="11">
        <f t="shared" si="77"/>
        <v>0</v>
      </c>
      <c r="O100" s="11">
        <f t="shared" si="77"/>
        <v>0</v>
      </c>
      <c r="P100" s="11">
        <f t="shared" si="77"/>
        <v>0</v>
      </c>
      <c r="Q100" s="11">
        <f t="shared" si="77"/>
        <v>0</v>
      </c>
      <c r="R100" s="11">
        <f t="shared" si="77"/>
        <v>0</v>
      </c>
      <c r="S100" s="11">
        <f t="shared" si="77"/>
        <v>35840</v>
      </c>
      <c r="T100" s="11">
        <f t="shared" si="77"/>
        <v>0</v>
      </c>
      <c r="U100" s="11">
        <f t="shared" si="77"/>
        <v>0</v>
      </c>
      <c r="V100" s="11">
        <f t="shared" si="77"/>
        <v>35840</v>
      </c>
    </row>
    <row r="101" spans="1:22" s="143" customFormat="1" ht="52.8">
      <c r="A101" s="72">
        <v>1</v>
      </c>
      <c r="B101" s="27" t="s">
        <v>246</v>
      </c>
      <c r="C101" s="14" t="s">
        <v>247</v>
      </c>
      <c r="D101" s="115" t="s">
        <v>248</v>
      </c>
      <c r="E101" s="29" t="s">
        <v>249</v>
      </c>
      <c r="F101" s="113" t="s">
        <v>250</v>
      </c>
      <c r="G101" s="30">
        <f t="shared" ref="G101:G104" si="78">H101+I101+J101</f>
        <v>20800</v>
      </c>
      <c r="H101" s="77"/>
      <c r="I101" s="77"/>
      <c r="J101" s="77">
        <v>20800</v>
      </c>
      <c r="K101" s="77">
        <f>N101</f>
        <v>0</v>
      </c>
      <c r="L101" s="77"/>
      <c r="M101" s="77"/>
      <c r="N101" s="77"/>
      <c r="O101" s="77">
        <f>R101</f>
        <v>0</v>
      </c>
      <c r="P101" s="77"/>
      <c r="Q101" s="77"/>
      <c r="R101" s="77"/>
      <c r="S101" s="77">
        <f>V101</f>
        <v>9560</v>
      </c>
      <c r="T101" s="77"/>
      <c r="U101" s="77"/>
      <c r="V101" s="34">
        <v>9560</v>
      </c>
    </row>
    <row r="102" spans="1:22" s="143" customFormat="1" ht="52.8">
      <c r="A102" s="72">
        <v>2</v>
      </c>
      <c r="B102" s="27" t="s">
        <v>251</v>
      </c>
      <c r="C102" s="14" t="s">
        <v>247</v>
      </c>
      <c r="D102" s="115" t="s">
        <v>252</v>
      </c>
      <c r="E102" s="29" t="s">
        <v>249</v>
      </c>
      <c r="F102" s="113" t="s">
        <v>253</v>
      </c>
      <c r="G102" s="30">
        <f t="shared" si="78"/>
        <v>20400</v>
      </c>
      <c r="H102" s="77"/>
      <c r="I102" s="77"/>
      <c r="J102" s="77">
        <v>20400</v>
      </c>
      <c r="K102" s="77">
        <f t="shared" ref="K102:K104" si="79">N102</f>
        <v>0</v>
      </c>
      <c r="L102" s="77"/>
      <c r="M102" s="77"/>
      <c r="N102" s="77"/>
      <c r="O102" s="77">
        <f t="shared" ref="O102:O104" si="80">R102</f>
        <v>0</v>
      </c>
      <c r="P102" s="77"/>
      <c r="Q102" s="77"/>
      <c r="R102" s="77"/>
      <c r="S102" s="77">
        <f t="shared" ref="S102:S104" si="81">V102</f>
        <v>1100</v>
      </c>
      <c r="T102" s="77"/>
      <c r="U102" s="77"/>
      <c r="V102" s="34">
        <v>1100</v>
      </c>
    </row>
    <row r="103" spans="1:22" s="143" customFormat="1" ht="52.8">
      <c r="A103" s="72">
        <v>3</v>
      </c>
      <c r="B103" s="27" t="s">
        <v>254</v>
      </c>
      <c r="C103" s="14" t="s">
        <v>247</v>
      </c>
      <c r="D103" s="115" t="s">
        <v>255</v>
      </c>
      <c r="E103" s="29" t="s">
        <v>249</v>
      </c>
      <c r="F103" s="113" t="s">
        <v>256</v>
      </c>
      <c r="G103" s="30">
        <f t="shared" si="78"/>
        <v>20500</v>
      </c>
      <c r="H103" s="77"/>
      <c r="I103" s="77"/>
      <c r="J103" s="77">
        <v>20500</v>
      </c>
      <c r="K103" s="77">
        <f t="shared" si="79"/>
        <v>0</v>
      </c>
      <c r="L103" s="77"/>
      <c r="M103" s="77"/>
      <c r="N103" s="77"/>
      <c r="O103" s="77">
        <f t="shared" si="80"/>
        <v>0</v>
      </c>
      <c r="P103" s="77"/>
      <c r="Q103" s="77"/>
      <c r="R103" s="77"/>
      <c r="S103" s="77">
        <f t="shared" si="81"/>
        <v>16200</v>
      </c>
      <c r="T103" s="77"/>
      <c r="U103" s="77"/>
      <c r="V103" s="34">
        <v>16200</v>
      </c>
    </row>
    <row r="104" spans="1:22" s="143" customFormat="1" ht="52.8">
      <c r="A104" s="72">
        <v>4</v>
      </c>
      <c r="B104" s="27" t="s">
        <v>257</v>
      </c>
      <c r="C104" s="14" t="s">
        <v>247</v>
      </c>
      <c r="D104" s="115" t="s">
        <v>258</v>
      </c>
      <c r="E104" s="29" t="s">
        <v>249</v>
      </c>
      <c r="F104" s="113" t="s">
        <v>259</v>
      </c>
      <c r="G104" s="30">
        <f t="shared" si="78"/>
        <v>20200</v>
      </c>
      <c r="H104" s="77"/>
      <c r="I104" s="77"/>
      <c r="J104" s="77">
        <v>20200</v>
      </c>
      <c r="K104" s="77">
        <f t="shared" si="79"/>
        <v>0</v>
      </c>
      <c r="L104" s="77"/>
      <c r="M104" s="77"/>
      <c r="N104" s="77"/>
      <c r="O104" s="77">
        <f t="shared" si="80"/>
        <v>0</v>
      </c>
      <c r="P104" s="77"/>
      <c r="Q104" s="77"/>
      <c r="R104" s="77"/>
      <c r="S104" s="77">
        <f t="shared" si="81"/>
        <v>8980</v>
      </c>
      <c r="T104" s="77"/>
      <c r="U104" s="77"/>
      <c r="V104" s="34">
        <v>8980</v>
      </c>
    </row>
    <row r="105" spans="1:22">
      <c r="A105" s="7" t="s">
        <v>199</v>
      </c>
      <c r="B105" s="8" t="s">
        <v>116</v>
      </c>
      <c r="C105" s="12"/>
      <c r="D105" s="114"/>
      <c r="E105" s="12"/>
      <c r="F105" s="114"/>
      <c r="G105" s="9">
        <f t="shared" ref="G105:V106" si="82">G106</f>
        <v>274914.467</v>
      </c>
      <c r="H105" s="9">
        <f t="shared" si="82"/>
        <v>0</v>
      </c>
      <c r="I105" s="9">
        <f t="shared" si="82"/>
        <v>0</v>
      </c>
      <c r="J105" s="9">
        <f t="shared" si="82"/>
        <v>274914.467</v>
      </c>
      <c r="K105" s="9">
        <f t="shared" si="82"/>
        <v>14000</v>
      </c>
      <c r="L105" s="9">
        <f t="shared" si="82"/>
        <v>0</v>
      </c>
      <c r="M105" s="9">
        <f t="shared" si="82"/>
        <v>0</v>
      </c>
      <c r="N105" s="9">
        <f t="shared" si="82"/>
        <v>14000</v>
      </c>
      <c r="O105" s="9">
        <f t="shared" si="82"/>
        <v>14000</v>
      </c>
      <c r="P105" s="9">
        <f t="shared" si="82"/>
        <v>0</v>
      </c>
      <c r="Q105" s="9">
        <f t="shared" si="82"/>
        <v>0</v>
      </c>
      <c r="R105" s="9">
        <f t="shared" si="82"/>
        <v>14000</v>
      </c>
      <c r="S105" s="9">
        <f t="shared" si="82"/>
        <v>179400</v>
      </c>
      <c r="T105" s="9">
        <f t="shared" si="82"/>
        <v>0</v>
      </c>
      <c r="U105" s="9">
        <f t="shared" si="82"/>
        <v>0</v>
      </c>
      <c r="V105" s="9">
        <f>V106</f>
        <v>179400</v>
      </c>
    </row>
    <row r="106" spans="1:22" s="6" customFormat="1">
      <c r="A106" s="7">
        <v>1</v>
      </c>
      <c r="B106" s="8" t="s">
        <v>33</v>
      </c>
      <c r="C106" s="7"/>
      <c r="D106" s="111"/>
      <c r="E106" s="7"/>
      <c r="F106" s="111"/>
      <c r="G106" s="9">
        <f t="shared" si="82"/>
        <v>274914.467</v>
      </c>
      <c r="H106" s="9">
        <f t="shared" si="82"/>
        <v>0</v>
      </c>
      <c r="I106" s="9">
        <f t="shared" si="82"/>
        <v>0</v>
      </c>
      <c r="J106" s="9">
        <f t="shared" si="82"/>
        <v>274914.467</v>
      </c>
      <c r="K106" s="9">
        <f t="shared" si="82"/>
        <v>14000</v>
      </c>
      <c r="L106" s="9">
        <f t="shared" si="82"/>
        <v>0</v>
      </c>
      <c r="M106" s="9">
        <f t="shared" si="82"/>
        <v>0</v>
      </c>
      <c r="N106" s="9">
        <f t="shared" si="82"/>
        <v>14000</v>
      </c>
      <c r="O106" s="9">
        <f t="shared" si="82"/>
        <v>14000</v>
      </c>
      <c r="P106" s="9">
        <f t="shared" si="82"/>
        <v>0</v>
      </c>
      <c r="Q106" s="9">
        <f t="shared" si="82"/>
        <v>0</v>
      </c>
      <c r="R106" s="9">
        <f t="shared" si="82"/>
        <v>14000</v>
      </c>
      <c r="S106" s="9">
        <f t="shared" si="82"/>
        <v>179400</v>
      </c>
      <c r="T106" s="9">
        <f t="shared" si="82"/>
        <v>0</v>
      </c>
      <c r="U106" s="9">
        <f t="shared" si="82"/>
        <v>0</v>
      </c>
      <c r="V106" s="9">
        <f t="shared" si="82"/>
        <v>179400</v>
      </c>
    </row>
    <row r="107" spans="1:22" ht="31.2">
      <c r="A107" s="7" t="s">
        <v>56</v>
      </c>
      <c r="B107" s="10" t="s">
        <v>5</v>
      </c>
      <c r="C107" s="7"/>
      <c r="D107" s="111"/>
      <c r="E107" s="7"/>
      <c r="F107" s="111"/>
      <c r="G107" s="11">
        <f>G108+G109+G110+G111+G112+G113</f>
        <v>274914.467</v>
      </c>
      <c r="H107" s="11">
        <f t="shared" ref="H107:V107" si="83">H108+H109+H110+H111+H112+H113</f>
        <v>0</v>
      </c>
      <c r="I107" s="11">
        <f t="shared" si="83"/>
        <v>0</v>
      </c>
      <c r="J107" s="11">
        <f t="shared" si="83"/>
        <v>274914.467</v>
      </c>
      <c r="K107" s="11">
        <f t="shared" si="83"/>
        <v>14000</v>
      </c>
      <c r="L107" s="11">
        <f t="shared" si="83"/>
        <v>0</v>
      </c>
      <c r="M107" s="11">
        <f t="shared" si="83"/>
        <v>0</v>
      </c>
      <c r="N107" s="11">
        <f t="shared" si="83"/>
        <v>14000</v>
      </c>
      <c r="O107" s="11">
        <f t="shared" si="83"/>
        <v>14000</v>
      </c>
      <c r="P107" s="11">
        <f t="shared" si="83"/>
        <v>0</v>
      </c>
      <c r="Q107" s="11">
        <f t="shared" si="83"/>
        <v>0</v>
      </c>
      <c r="R107" s="11">
        <f t="shared" si="83"/>
        <v>14000</v>
      </c>
      <c r="S107" s="11">
        <f t="shared" si="83"/>
        <v>179400</v>
      </c>
      <c r="T107" s="11">
        <f t="shared" si="83"/>
        <v>0</v>
      </c>
      <c r="U107" s="11">
        <f t="shared" si="83"/>
        <v>0</v>
      </c>
      <c r="V107" s="11">
        <f t="shared" si="83"/>
        <v>179400</v>
      </c>
    </row>
    <row r="108" spans="1:22" s="145" customFormat="1" ht="52.8">
      <c r="A108" s="14">
        <v>1</v>
      </c>
      <c r="B108" s="27" t="s">
        <v>311</v>
      </c>
      <c r="C108" s="14" t="s">
        <v>63</v>
      </c>
      <c r="D108" s="115" t="s">
        <v>312</v>
      </c>
      <c r="E108" s="29" t="s">
        <v>249</v>
      </c>
      <c r="F108" s="113" t="s">
        <v>313</v>
      </c>
      <c r="G108" s="30">
        <f t="shared" ref="G108:G113" si="84">H108+I108+J108</f>
        <v>64486</v>
      </c>
      <c r="H108" s="144"/>
      <c r="I108" s="144"/>
      <c r="J108" s="33">
        <v>64486</v>
      </c>
      <c r="K108" s="30">
        <f t="shared" ref="K108:K113" si="85">L108+M108+N108</f>
        <v>0</v>
      </c>
      <c r="L108" s="144"/>
      <c r="M108" s="144"/>
      <c r="N108" s="34"/>
      <c r="O108" s="30">
        <f t="shared" ref="O108:O113" si="86">P108+Q108+R108</f>
        <v>0</v>
      </c>
      <c r="P108" s="144"/>
      <c r="Q108" s="144"/>
      <c r="R108" s="34"/>
      <c r="S108" s="30">
        <f t="shared" ref="S108:S113" si="87">T108+U108+V108</f>
        <v>51000</v>
      </c>
      <c r="T108" s="144"/>
      <c r="U108" s="144"/>
      <c r="V108" s="34">
        <v>51000</v>
      </c>
    </row>
    <row r="109" spans="1:22" s="145" customFormat="1" ht="39.6">
      <c r="A109" s="14">
        <v>2</v>
      </c>
      <c r="B109" s="27" t="s">
        <v>110</v>
      </c>
      <c r="C109" s="14" t="s">
        <v>63</v>
      </c>
      <c r="D109" s="112" t="s">
        <v>111</v>
      </c>
      <c r="E109" s="25" t="s">
        <v>73</v>
      </c>
      <c r="F109" s="112" t="s">
        <v>314</v>
      </c>
      <c r="G109" s="30">
        <f t="shared" si="84"/>
        <v>42042.135000000002</v>
      </c>
      <c r="H109" s="144"/>
      <c r="I109" s="144"/>
      <c r="J109" s="140">
        <v>42042.135000000002</v>
      </c>
      <c r="K109" s="30">
        <f t="shared" si="85"/>
        <v>7000</v>
      </c>
      <c r="L109" s="144"/>
      <c r="M109" s="144"/>
      <c r="N109" s="34">
        <v>7000</v>
      </c>
      <c r="O109" s="30">
        <f t="shared" si="86"/>
        <v>7000</v>
      </c>
      <c r="P109" s="144"/>
      <c r="Q109" s="144"/>
      <c r="R109" s="34">
        <v>7000</v>
      </c>
      <c r="S109" s="30">
        <f t="shared" si="87"/>
        <v>23000</v>
      </c>
      <c r="T109" s="144"/>
      <c r="U109" s="144"/>
      <c r="V109" s="34">
        <v>23000</v>
      </c>
    </row>
    <row r="110" spans="1:22" s="145" customFormat="1" ht="39.6">
      <c r="A110" s="14">
        <v>3</v>
      </c>
      <c r="B110" s="27" t="s">
        <v>114</v>
      </c>
      <c r="C110" s="14" t="s">
        <v>63</v>
      </c>
      <c r="D110" s="112" t="s">
        <v>115</v>
      </c>
      <c r="E110" s="14" t="s">
        <v>65</v>
      </c>
      <c r="F110" s="112" t="s">
        <v>315</v>
      </c>
      <c r="G110" s="30">
        <f t="shared" si="84"/>
        <v>39202.332000000002</v>
      </c>
      <c r="H110" s="144"/>
      <c r="I110" s="144"/>
      <c r="J110" s="140">
        <v>39202.332000000002</v>
      </c>
      <c r="K110" s="30">
        <f t="shared" si="85"/>
        <v>7000</v>
      </c>
      <c r="L110" s="144"/>
      <c r="M110" s="144"/>
      <c r="N110" s="34">
        <v>7000</v>
      </c>
      <c r="O110" s="30">
        <f t="shared" si="86"/>
        <v>7000</v>
      </c>
      <c r="P110" s="144"/>
      <c r="Q110" s="144"/>
      <c r="R110" s="34">
        <v>7000</v>
      </c>
      <c r="S110" s="30">
        <f t="shared" si="87"/>
        <v>18000</v>
      </c>
      <c r="T110" s="144"/>
      <c r="U110" s="144"/>
      <c r="V110" s="34">
        <v>18000</v>
      </c>
    </row>
    <row r="111" spans="1:22" s="145" customFormat="1" ht="52.8">
      <c r="A111" s="14">
        <v>4</v>
      </c>
      <c r="B111" s="27" t="s">
        <v>112</v>
      </c>
      <c r="C111" s="14" t="s">
        <v>63</v>
      </c>
      <c r="D111" s="115" t="s">
        <v>113</v>
      </c>
      <c r="E111" s="29" t="s">
        <v>206</v>
      </c>
      <c r="F111" s="113" t="s">
        <v>316</v>
      </c>
      <c r="G111" s="30">
        <f t="shared" si="84"/>
        <v>67334</v>
      </c>
      <c r="H111" s="144"/>
      <c r="I111" s="144"/>
      <c r="J111" s="34">
        <v>67334</v>
      </c>
      <c r="K111" s="30">
        <f t="shared" si="85"/>
        <v>0</v>
      </c>
      <c r="L111" s="144"/>
      <c r="M111" s="144"/>
      <c r="N111" s="34"/>
      <c r="O111" s="30">
        <f t="shared" si="86"/>
        <v>0</v>
      </c>
      <c r="P111" s="144"/>
      <c r="Q111" s="144"/>
      <c r="R111" s="34"/>
      <c r="S111" s="30">
        <f t="shared" si="87"/>
        <v>45000</v>
      </c>
      <c r="T111" s="144"/>
      <c r="U111" s="144"/>
      <c r="V111" s="37">
        <v>45000</v>
      </c>
    </row>
    <row r="112" spans="1:22" s="145" customFormat="1" ht="52.8">
      <c r="A112" s="14">
        <v>5</v>
      </c>
      <c r="B112" s="31" t="s">
        <v>317</v>
      </c>
      <c r="C112" s="14" t="s">
        <v>63</v>
      </c>
      <c r="D112" s="115" t="s">
        <v>318</v>
      </c>
      <c r="E112" s="29" t="s">
        <v>249</v>
      </c>
      <c r="F112" s="113" t="s">
        <v>319</v>
      </c>
      <c r="G112" s="30">
        <f t="shared" si="84"/>
        <v>35742</v>
      </c>
      <c r="H112" s="144"/>
      <c r="I112" s="144"/>
      <c r="J112" s="33">
        <v>35742</v>
      </c>
      <c r="K112" s="30">
        <f t="shared" si="85"/>
        <v>0</v>
      </c>
      <c r="L112" s="144"/>
      <c r="M112" s="144"/>
      <c r="N112" s="34"/>
      <c r="O112" s="30">
        <f t="shared" si="86"/>
        <v>0</v>
      </c>
      <c r="P112" s="144"/>
      <c r="Q112" s="144"/>
      <c r="R112" s="34"/>
      <c r="S112" s="30">
        <f t="shared" si="87"/>
        <v>24000</v>
      </c>
      <c r="T112" s="144"/>
      <c r="U112" s="144"/>
      <c r="V112" s="34">
        <v>24000</v>
      </c>
    </row>
    <row r="113" spans="1:26" s="145" customFormat="1" ht="52.8">
      <c r="A113" s="14">
        <v>6</v>
      </c>
      <c r="B113" s="27" t="s">
        <v>320</v>
      </c>
      <c r="C113" s="14" t="s">
        <v>63</v>
      </c>
      <c r="D113" s="115" t="s">
        <v>321</v>
      </c>
      <c r="E113" s="29" t="s">
        <v>249</v>
      </c>
      <c r="F113" s="113" t="s">
        <v>322</v>
      </c>
      <c r="G113" s="30">
        <f t="shared" si="84"/>
        <v>26108</v>
      </c>
      <c r="H113" s="144"/>
      <c r="I113" s="144"/>
      <c r="J113" s="33">
        <v>26108</v>
      </c>
      <c r="K113" s="30">
        <f t="shared" si="85"/>
        <v>0</v>
      </c>
      <c r="L113" s="144"/>
      <c r="M113" s="144"/>
      <c r="N113" s="34"/>
      <c r="O113" s="30">
        <f t="shared" si="86"/>
        <v>0</v>
      </c>
      <c r="P113" s="144"/>
      <c r="Q113" s="144"/>
      <c r="R113" s="34"/>
      <c r="S113" s="30">
        <f t="shared" si="87"/>
        <v>18400</v>
      </c>
      <c r="T113" s="144"/>
      <c r="U113" s="144"/>
      <c r="V113" s="34">
        <v>18400</v>
      </c>
    </row>
    <row r="114" spans="1:26">
      <c r="A114" s="7" t="s">
        <v>200</v>
      </c>
      <c r="B114" s="8" t="s">
        <v>124</v>
      </c>
      <c r="C114" s="12"/>
      <c r="D114" s="114"/>
      <c r="E114" s="12"/>
      <c r="F114" s="114"/>
      <c r="G114" s="9">
        <f t="shared" ref="G114:V115" si="88">G115</f>
        <v>166099.03100000002</v>
      </c>
      <c r="H114" s="9">
        <f t="shared" si="88"/>
        <v>0</v>
      </c>
      <c r="I114" s="9">
        <f t="shared" si="88"/>
        <v>0</v>
      </c>
      <c r="J114" s="9">
        <f t="shared" si="88"/>
        <v>166099.03100000002</v>
      </c>
      <c r="K114" s="9">
        <f t="shared" si="88"/>
        <v>41233</v>
      </c>
      <c r="L114" s="9">
        <f t="shared" si="88"/>
        <v>0</v>
      </c>
      <c r="M114" s="9">
        <f t="shared" si="88"/>
        <v>0</v>
      </c>
      <c r="N114" s="9">
        <f t="shared" si="88"/>
        <v>41233</v>
      </c>
      <c r="O114" s="9">
        <f t="shared" si="88"/>
        <v>49530</v>
      </c>
      <c r="P114" s="9">
        <f t="shared" si="88"/>
        <v>0</v>
      </c>
      <c r="Q114" s="9">
        <f t="shared" si="88"/>
        <v>0</v>
      </c>
      <c r="R114" s="9">
        <f t="shared" si="88"/>
        <v>49530</v>
      </c>
      <c r="S114" s="9">
        <f t="shared" si="88"/>
        <v>55532</v>
      </c>
      <c r="T114" s="9">
        <f t="shared" si="88"/>
        <v>0</v>
      </c>
      <c r="U114" s="9">
        <f t="shared" si="88"/>
        <v>0</v>
      </c>
      <c r="V114" s="9">
        <f>V115</f>
        <v>55532</v>
      </c>
    </row>
    <row r="115" spans="1:26" s="6" customFormat="1">
      <c r="A115" s="7">
        <v>1</v>
      </c>
      <c r="B115" s="8" t="s">
        <v>33</v>
      </c>
      <c r="C115" s="7"/>
      <c r="D115" s="111"/>
      <c r="E115" s="7"/>
      <c r="F115" s="111"/>
      <c r="G115" s="9">
        <f t="shared" si="88"/>
        <v>166099.03100000002</v>
      </c>
      <c r="H115" s="9">
        <f t="shared" si="88"/>
        <v>0</v>
      </c>
      <c r="I115" s="9">
        <f t="shared" si="88"/>
        <v>0</v>
      </c>
      <c r="J115" s="9">
        <f t="shared" si="88"/>
        <v>166099.03100000002</v>
      </c>
      <c r="K115" s="9">
        <f t="shared" si="88"/>
        <v>41233</v>
      </c>
      <c r="L115" s="9">
        <f t="shared" si="88"/>
        <v>0</v>
      </c>
      <c r="M115" s="9">
        <f t="shared" si="88"/>
        <v>0</v>
      </c>
      <c r="N115" s="9">
        <f t="shared" si="88"/>
        <v>41233</v>
      </c>
      <c r="O115" s="9">
        <f t="shared" si="88"/>
        <v>49530</v>
      </c>
      <c r="P115" s="9">
        <f t="shared" si="88"/>
        <v>0</v>
      </c>
      <c r="Q115" s="9">
        <f t="shared" si="88"/>
        <v>0</v>
      </c>
      <c r="R115" s="9">
        <f t="shared" si="88"/>
        <v>49530</v>
      </c>
      <c r="S115" s="9">
        <f t="shared" si="88"/>
        <v>55532</v>
      </c>
      <c r="T115" s="9">
        <f t="shared" si="88"/>
        <v>0</v>
      </c>
      <c r="U115" s="9">
        <f t="shared" si="88"/>
        <v>0</v>
      </c>
      <c r="V115" s="9">
        <f t="shared" si="88"/>
        <v>55532</v>
      </c>
    </row>
    <row r="116" spans="1:26" ht="31.2">
      <c r="A116" s="7" t="s">
        <v>56</v>
      </c>
      <c r="B116" s="10" t="s">
        <v>5</v>
      </c>
      <c r="C116" s="7"/>
      <c r="D116" s="111"/>
      <c r="E116" s="7"/>
      <c r="F116" s="111"/>
      <c r="G116" s="11">
        <f>G117+G118+G119+G120+G121+G122+G123</f>
        <v>166099.03100000002</v>
      </c>
      <c r="H116" s="11">
        <f t="shared" ref="H116:V116" si="89">H117+H118+H119+H120+H121+H122+H123</f>
        <v>0</v>
      </c>
      <c r="I116" s="11">
        <f t="shared" si="89"/>
        <v>0</v>
      </c>
      <c r="J116" s="11">
        <f t="shared" si="89"/>
        <v>166099.03100000002</v>
      </c>
      <c r="K116" s="11">
        <f t="shared" si="89"/>
        <v>41233</v>
      </c>
      <c r="L116" s="11">
        <f t="shared" si="89"/>
        <v>0</v>
      </c>
      <c r="M116" s="11">
        <f t="shared" si="89"/>
        <v>0</v>
      </c>
      <c r="N116" s="11">
        <f t="shared" si="89"/>
        <v>41233</v>
      </c>
      <c r="O116" s="11">
        <f t="shared" si="89"/>
        <v>49530</v>
      </c>
      <c r="P116" s="11">
        <f t="shared" si="89"/>
        <v>0</v>
      </c>
      <c r="Q116" s="11">
        <f t="shared" si="89"/>
        <v>0</v>
      </c>
      <c r="R116" s="11">
        <f t="shared" si="89"/>
        <v>49530</v>
      </c>
      <c r="S116" s="11">
        <f t="shared" si="89"/>
        <v>55532</v>
      </c>
      <c r="T116" s="11">
        <f t="shared" si="89"/>
        <v>0</v>
      </c>
      <c r="U116" s="11">
        <f t="shared" si="89"/>
        <v>0</v>
      </c>
      <c r="V116" s="11">
        <f t="shared" si="89"/>
        <v>55532</v>
      </c>
    </row>
    <row r="117" spans="1:26" ht="52.8">
      <c r="A117" s="14">
        <v>1</v>
      </c>
      <c r="B117" s="27" t="s">
        <v>136</v>
      </c>
      <c r="C117" s="14" t="s">
        <v>62</v>
      </c>
      <c r="D117" s="113" t="s">
        <v>137</v>
      </c>
      <c r="E117" s="14" t="s">
        <v>65</v>
      </c>
      <c r="F117" s="113" t="s">
        <v>273</v>
      </c>
      <c r="G117" s="34">
        <f>H117+I117+J117</f>
        <v>25067</v>
      </c>
      <c r="H117" s="34"/>
      <c r="I117" s="34"/>
      <c r="J117" s="34">
        <v>25067</v>
      </c>
      <c r="K117" s="34">
        <f>L117+M117+N117</f>
        <v>7215</v>
      </c>
      <c r="L117" s="78"/>
      <c r="M117" s="78"/>
      <c r="N117" s="34">
        <f>9000-1785</f>
        <v>7215</v>
      </c>
      <c r="O117" s="34">
        <f>P117+Q117+R117</f>
        <v>9000</v>
      </c>
      <c r="P117" s="78"/>
      <c r="Q117" s="78"/>
      <c r="R117" s="34">
        <v>9000</v>
      </c>
      <c r="S117" s="34">
        <f>T117+U117+V117</f>
        <v>6245</v>
      </c>
      <c r="T117" s="78"/>
      <c r="U117" s="78"/>
      <c r="V117" s="34">
        <f>2245+4000</f>
        <v>6245</v>
      </c>
      <c r="W117" s="13"/>
      <c r="X117" s="13"/>
      <c r="Y117" s="13"/>
      <c r="Z117" s="13"/>
    </row>
    <row r="118" spans="1:26" ht="52.8">
      <c r="A118" s="14">
        <v>2</v>
      </c>
      <c r="B118" s="27" t="s">
        <v>274</v>
      </c>
      <c r="C118" s="14" t="s">
        <v>62</v>
      </c>
      <c r="D118" s="112" t="s">
        <v>123</v>
      </c>
      <c r="E118" s="14" t="s">
        <v>98</v>
      </c>
      <c r="F118" s="112" t="s">
        <v>275</v>
      </c>
      <c r="G118" s="34">
        <f t="shared" ref="G118:G123" si="90">H118+I118+J118</f>
        <v>28944.030999999999</v>
      </c>
      <c r="H118" s="34"/>
      <c r="I118" s="34"/>
      <c r="J118" s="140">
        <v>28944.030999999999</v>
      </c>
      <c r="K118" s="34">
        <f t="shared" ref="K118:K123" si="91">L118+M118+N118</f>
        <v>9519</v>
      </c>
      <c r="L118" s="78"/>
      <c r="M118" s="78"/>
      <c r="N118" s="34">
        <f>11550-2031</f>
        <v>9519</v>
      </c>
      <c r="O118" s="34">
        <f t="shared" ref="O118:O123" si="92">P118+Q118+R118</f>
        <v>11550</v>
      </c>
      <c r="P118" s="78"/>
      <c r="Q118" s="78"/>
      <c r="R118" s="34">
        <v>11550</v>
      </c>
      <c r="S118" s="34">
        <f t="shared" ref="S118:S123" si="93">T118+U118+V118</f>
        <v>3400</v>
      </c>
      <c r="T118" s="78"/>
      <c r="U118" s="78"/>
      <c r="V118" s="34">
        <f>8250-4850</f>
        <v>3400</v>
      </c>
      <c r="W118" s="13"/>
      <c r="X118" s="13"/>
      <c r="Y118" s="13"/>
      <c r="Z118" s="13"/>
    </row>
    <row r="119" spans="1:26" ht="52.8">
      <c r="A119" s="14">
        <v>3</v>
      </c>
      <c r="B119" s="27" t="s">
        <v>134</v>
      </c>
      <c r="C119" s="14" t="s">
        <v>62</v>
      </c>
      <c r="D119" s="112" t="s">
        <v>135</v>
      </c>
      <c r="E119" s="14" t="s">
        <v>65</v>
      </c>
      <c r="F119" s="112" t="s">
        <v>276</v>
      </c>
      <c r="G119" s="34">
        <f t="shared" si="90"/>
        <v>27068</v>
      </c>
      <c r="H119" s="34"/>
      <c r="I119" s="34"/>
      <c r="J119" s="140">
        <v>27068</v>
      </c>
      <c r="K119" s="34">
        <f t="shared" si="91"/>
        <v>6311</v>
      </c>
      <c r="L119" s="79"/>
      <c r="M119" s="79"/>
      <c r="N119" s="34">
        <f>7000-689</f>
        <v>6311</v>
      </c>
      <c r="O119" s="34">
        <f t="shared" si="92"/>
        <v>7000</v>
      </c>
      <c r="P119" s="79"/>
      <c r="Q119" s="79"/>
      <c r="R119" s="34">
        <v>7000</v>
      </c>
      <c r="S119" s="34">
        <f t="shared" si="93"/>
        <v>11178</v>
      </c>
      <c r="T119" s="79"/>
      <c r="U119" s="79"/>
      <c r="V119" s="34">
        <f>13000-1822</f>
        <v>11178</v>
      </c>
      <c r="W119" s="13"/>
      <c r="X119" s="13"/>
      <c r="Y119" s="13"/>
      <c r="Z119" s="13"/>
    </row>
    <row r="120" spans="1:26" ht="52.8">
      <c r="A120" s="14">
        <v>4</v>
      </c>
      <c r="B120" s="27" t="s">
        <v>138</v>
      </c>
      <c r="C120" s="14" t="s">
        <v>62</v>
      </c>
      <c r="D120" s="112" t="s">
        <v>139</v>
      </c>
      <c r="E120" s="14" t="s">
        <v>65</v>
      </c>
      <c r="F120" s="112" t="s">
        <v>277</v>
      </c>
      <c r="G120" s="34">
        <f t="shared" si="90"/>
        <v>14973</v>
      </c>
      <c r="H120" s="34"/>
      <c r="I120" s="34"/>
      <c r="J120" s="140">
        <v>14973</v>
      </c>
      <c r="K120" s="34">
        <f t="shared" si="91"/>
        <v>7080</v>
      </c>
      <c r="L120" s="79"/>
      <c r="M120" s="79"/>
      <c r="N120" s="34">
        <v>7080</v>
      </c>
      <c r="O120" s="34">
        <f t="shared" si="92"/>
        <v>7080</v>
      </c>
      <c r="P120" s="79"/>
      <c r="Q120" s="79"/>
      <c r="R120" s="34">
        <v>7080</v>
      </c>
      <c r="S120" s="34">
        <f t="shared" si="93"/>
        <v>3277</v>
      </c>
      <c r="T120" s="79"/>
      <c r="U120" s="79"/>
      <c r="V120" s="34">
        <f>4920-1643</f>
        <v>3277</v>
      </c>
      <c r="W120" s="13"/>
      <c r="X120" s="13"/>
      <c r="Y120" s="13"/>
      <c r="Z120" s="13"/>
    </row>
    <row r="121" spans="1:26" ht="52.8">
      <c r="A121" s="14">
        <v>5</v>
      </c>
      <c r="B121" s="27" t="s">
        <v>142</v>
      </c>
      <c r="C121" s="14" t="s">
        <v>62</v>
      </c>
      <c r="D121" s="112" t="s">
        <v>143</v>
      </c>
      <c r="E121" s="25" t="s">
        <v>73</v>
      </c>
      <c r="F121" s="112" t="s">
        <v>144</v>
      </c>
      <c r="G121" s="34">
        <f t="shared" si="90"/>
        <v>23009</v>
      </c>
      <c r="H121" s="66"/>
      <c r="I121" s="66"/>
      <c r="J121" s="140">
        <v>23009</v>
      </c>
      <c r="K121" s="34">
        <f t="shared" si="91"/>
        <v>5417</v>
      </c>
      <c r="L121" s="80"/>
      <c r="M121" s="80"/>
      <c r="N121" s="34">
        <f>8900-3483</f>
        <v>5417</v>
      </c>
      <c r="O121" s="34">
        <f t="shared" si="92"/>
        <v>8900</v>
      </c>
      <c r="P121" s="80"/>
      <c r="Q121" s="80"/>
      <c r="R121" s="34">
        <v>8900</v>
      </c>
      <c r="S121" s="34">
        <f t="shared" si="93"/>
        <v>7600</v>
      </c>
      <c r="T121" s="78"/>
      <c r="U121" s="78"/>
      <c r="V121" s="34">
        <f>10100-2500</f>
        <v>7600</v>
      </c>
      <c r="W121" s="13"/>
      <c r="X121" s="13"/>
      <c r="Y121" s="13"/>
      <c r="Z121" s="13"/>
    </row>
    <row r="122" spans="1:26" ht="66">
      <c r="A122" s="14">
        <v>6</v>
      </c>
      <c r="B122" s="27" t="s">
        <v>140</v>
      </c>
      <c r="C122" s="14" t="s">
        <v>62</v>
      </c>
      <c r="D122" s="113" t="s">
        <v>141</v>
      </c>
      <c r="E122" s="14" t="s">
        <v>65</v>
      </c>
      <c r="F122" s="113" t="s">
        <v>278</v>
      </c>
      <c r="G122" s="34">
        <f t="shared" si="90"/>
        <v>22070</v>
      </c>
      <c r="H122" s="66"/>
      <c r="I122" s="66"/>
      <c r="J122" s="34">
        <v>22070</v>
      </c>
      <c r="K122" s="34">
        <f t="shared" si="91"/>
        <v>5691</v>
      </c>
      <c r="L122" s="80"/>
      <c r="M122" s="80"/>
      <c r="N122" s="34">
        <f>6000-309</f>
        <v>5691</v>
      </c>
      <c r="O122" s="34">
        <f t="shared" si="92"/>
        <v>6000</v>
      </c>
      <c r="P122" s="80"/>
      <c r="Q122" s="80"/>
      <c r="R122" s="34">
        <v>6000</v>
      </c>
      <c r="S122" s="34">
        <f t="shared" si="93"/>
        <v>9000</v>
      </c>
      <c r="T122" s="80"/>
      <c r="U122" s="80"/>
      <c r="V122" s="34">
        <f>4000+5000</f>
        <v>9000</v>
      </c>
      <c r="W122" s="13"/>
      <c r="X122" s="13"/>
      <c r="Y122" s="13"/>
      <c r="Z122" s="13"/>
    </row>
    <row r="123" spans="1:26" ht="52.8">
      <c r="A123" s="14">
        <v>7</v>
      </c>
      <c r="B123" s="27" t="s">
        <v>279</v>
      </c>
      <c r="C123" s="29" t="s">
        <v>62</v>
      </c>
      <c r="D123" s="115" t="s">
        <v>280</v>
      </c>
      <c r="E123" s="29" t="s">
        <v>169</v>
      </c>
      <c r="F123" s="113" t="s">
        <v>281</v>
      </c>
      <c r="G123" s="34">
        <f t="shared" si="90"/>
        <v>24968</v>
      </c>
      <c r="H123" s="66"/>
      <c r="I123" s="66"/>
      <c r="J123" s="33">
        <v>24968</v>
      </c>
      <c r="K123" s="34">
        <f t="shared" si="91"/>
        <v>0</v>
      </c>
      <c r="L123" s="80"/>
      <c r="M123" s="80"/>
      <c r="N123" s="34"/>
      <c r="O123" s="34">
        <f t="shared" si="92"/>
        <v>0</v>
      </c>
      <c r="P123" s="80"/>
      <c r="Q123" s="80"/>
      <c r="R123" s="34"/>
      <c r="S123" s="34">
        <f t="shared" si="93"/>
        <v>14832</v>
      </c>
      <c r="T123" s="80"/>
      <c r="U123" s="80"/>
      <c r="V123" s="34">
        <v>14832</v>
      </c>
      <c r="W123" s="13"/>
      <c r="X123" s="13"/>
      <c r="Y123" s="13"/>
      <c r="Z123" s="13"/>
    </row>
    <row r="124" spans="1:26" s="6" customFormat="1">
      <c r="A124" s="7" t="s">
        <v>351</v>
      </c>
      <c r="B124" s="8" t="s">
        <v>37</v>
      </c>
      <c r="C124" s="7"/>
      <c r="D124" s="111"/>
      <c r="E124" s="7"/>
      <c r="F124" s="111"/>
      <c r="G124" s="9">
        <f>G125</f>
        <v>138691</v>
      </c>
      <c r="H124" s="9">
        <f t="shared" ref="H124:V124" si="94">H125</f>
        <v>0</v>
      </c>
      <c r="I124" s="9">
        <f t="shared" si="94"/>
        <v>0</v>
      </c>
      <c r="J124" s="9">
        <f t="shared" si="94"/>
        <v>138691</v>
      </c>
      <c r="K124" s="9">
        <f t="shared" si="94"/>
        <v>109071</v>
      </c>
      <c r="L124" s="9">
        <f t="shared" si="94"/>
        <v>0</v>
      </c>
      <c r="M124" s="9">
        <f t="shared" si="94"/>
        <v>0</v>
      </c>
      <c r="N124" s="9">
        <f t="shared" si="94"/>
        <v>109071</v>
      </c>
      <c r="O124" s="9">
        <f t="shared" si="94"/>
        <v>124300</v>
      </c>
      <c r="P124" s="9">
        <f t="shared" si="94"/>
        <v>0</v>
      </c>
      <c r="Q124" s="9">
        <f t="shared" si="94"/>
        <v>0</v>
      </c>
      <c r="R124" s="9">
        <f t="shared" si="94"/>
        <v>124300</v>
      </c>
      <c r="S124" s="9">
        <f t="shared" si="94"/>
        <v>7700</v>
      </c>
      <c r="T124" s="9">
        <f t="shared" si="94"/>
        <v>0</v>
      </c>
      <c r="U124" s="9">
        <f t="shared" si="94"/>
        <v>0</v>
      </c>
      <c r="V124" s="9">
        <f t="shared" si="94"/>
        <v>7700</v>
      </c>
    </row>
    <row r="125" spans="1:26" s="6" customFormat="1" ht="31.2">
      <c r="A125" s="7" t="s">
        <v>51</v>
      </c>
      <c r="B125" s="8" t="s">
        <v>70</v>
      </c>
      <c r="C125" s="7"/>
      <c r="D125" s="111"/>
      <c r="E125" s="7"/>
      <c r="F125" s="111"/>
      <c r="G125" s="9">
        <f>G126</f>
        <v>138691</v>
      </c>
      <c r="H125" s="9">
        <f t="shared" ref="H125:V127" si="95">H126</f>
        <v>0</v>
      </c>
      <c r="I125" s="9">
        <f t="shared" si="95"/>
        <v>0</v>
      </c>
      <c r="J125" s="9">
        <f t="shared" si="95"/>
        <v>138691</v>
      </c>
      <c r="K125" s="9">
        <f t="shared" si="95"/>
        <v>109071</v>
      </c>
      <c r="L125" s="9">
        <f t="shared" si="95"/>
        <v>0</v>
      </c>
      <c r="M125" s="9">
        <f t="shared" si="95"/>
        <v>0</v>
      </c>
      <c r="N125" s="9">
        <f t="shared" si="95"/>
        <v>109071</v>
      </c>
      <c r="O125" s="9">
        <f t="shared" si="95"/>
        <v>124300</v>
      </c>
      <c r="P125" s="9">
        <f t="shared" si="95"/>
        <v>0</v>
      </c>
      <c r="Q125" s="9">
        <f t="shared" si="95"/>
        <v>0</v>
      </c>
      <c r="R125" s="9">
        <f t="shared" si="95"/>
        <v>124300</v>
      </c>
      <c r="S125" s="9">
        <f t="shared" si="95"/>
        <v>7700</v>
      </c>
      <c r="T125" s="9">
        <f t="shared" si="95"/>
        <v>0</v>
      </c>
      <c r="U125" s="9">
        <f t="shared" si="95"/>
        <v>0</v>
      </c>
      <c r="V125" s="9">
        <f t="shared" si="95"/>
        <v>7700</v>
      </c>
    </row>
    <row r="126" spans="1:26" s="6" customFormat="1">
      <c r="A126" s="7">
        <v>1</v>
      </c>
      <c r="B126" s="8" t="s">
        <v>33</v>
      </c>
      <c r="C126" s="7"/>
      <c r="D126" s="111"/>
      <c r="E126" s="7"/>
      <c r="F126" s="111"/>
      <c r="G126" s="9">
        <f>G127</f>
        <v>138691</v>
      </c>
      <c r="H126" s="9">
        <f t="shared" si="95"/>
        <v>0</v>
      </c>
      <c r="I126" s="9">
        <f t="shared" si="95"/>
        <v>0</v>
      </c>
      <c r="J126" s="9">
        <f t="shared" si="95"/>
        <v>138691</v>
      </c>
      <c r="K126" s="9">
        <f t="shared" si="95"/>
        <v>109071</v>
      </c>
      <c r="L126" s="9">
        <f t="shared" si="95"/>
        <v>0</v>
      </c>
      <c r="M126" s="9">
        <f t="shared" si="95"/>
        <v>0</v>
      </c>
      <c r="N126" s="9">
        <f t="shared" si="95"/>
        <v>109071</v>
      </c>
      <c r="O126" s="9">
        <f t="shared" si="95"/>
        <v>124300</v>
      </c>
      <c r="P126" s="9">
        <f t="shared" si="95"/>
        <v>0</v>
      </c>
      <c r="Q126" s="9">
        <f t="shared" si="95"/>
        <v>0</v>
      </c>
      <c r="R126" s="9">
        <f t="shared" si="95"/>
        <v>124300</v>
      </c>
      <c r="S126" s="9">
        <f t="shared" si="95"/>
        <v>7700</v>
      </c>
      <c r="T126" s="9">
        <f t="shared" si="95"/>
        <v>0</v>
      </c>
      <c r="U126" s="9">
        <f t="shared" si="95"/>
        <v>0</v>
      </c>
      <c r="V126" s="9">
        <f t="shared" si="95"/>
        <v>7700</v>
      </c>
    </row>
    <row r="127" spans="1:26" ht="31.2">
      <c r="A127" s="7" t="s">
        <v>56</v>
      </c>
      <c r="B127" s="10" t="s">
        <v>5</v>
      </c>
      <c r="C127" s="7"/>
      <c r="D127" s="111"/>
      <c r="E127" s="7"/>
      <c r="F127" s="111"/>
      <c r="G127" s="11">
        <f>G128</f>
        <v>138691</v>
      </c>
      <c r="H127" s="11">
        <f t="shared" si="95"/>
        <v>0</v>
      </c>
      <c r="I127" s="11">
        <f t="shared" si="95"/>
        <v>0</v>
      </c>
      <c r="J127" s="11">
        <f t="shared" si="95"/>
        <v>138691</v>
      </c>
      <c r="K127" s="11">
        <f t="shared" si="95"/>
        <v>109071</v>
      </c>
      <c r="L127" s="11">
        <f t="shared" si="95"/>
        <v>0</v>
      </c>
      <c r="M127" s="11">
        <f t="shared" si="95"/>
        <v>0</v>
      </c>
      <c r="N127" s="11">
        <f t="shared" si="95"/>
        <v>109071</v>
      </c>
      <c r="O127" s="11">
        <f t="shared" si="95"/>
        <v>124300</v>
      </c>
      <c r="P127" s="11">
        <f t="shared" si="95"/>
        <v>0</v>
      </c>
      <c r="Q127" s="11">
        <f t="shared" si="95"/>
        <v>0</v>
      </c>
      <c r="R127" s="11">
        <f t="shared" si="95"/>
        <v>124300</v>
      </c>
      <c r="S127" s="11">
        <f t="shared" si="95"/>
        <v>7700</v>
      </c>
      <c r="T127" s="11">
        <f t="shared" si="95"/>
        <v>0</v>
      </c>
      <c r="U127" s="11">
        <f t="shared" si="95"/>
        <v>0</v>
      </c>
      <c r="V127" s="11">
        <f t="shared" si="95"/>
        <v>7700</v>
      </c>
    </row>
    <row r="128" spans="1:26" ht="52.8">
      <c r="A128" s="12">
        <v>1</v>
      </c>
      <c r="B128" s="27" t="s">
        <v>4</v>
      </c>
      <c r="C128" s="14" t="s">
        <v>11</v>
      </c>
      <c r="D128" s="113" t="s">
        <v>12</v>
      </c>
      <c r="E128" s="14" t="s">
        <v>98</v>
      </c>
      <c r="F128" s="113" t="s">
        <v>350</v>
      </c>
      <c r="G128" s="15">
        <f>J128+I128+H128</f>
        <v>138691</v>
      </c>
      <c r="H128" s="15"/>
      <c r="I128" s="15"/>
      <c r="J128" s="141">
        <v>138691</v>
      </c>
      <c r="K128" s="15">
        <f>N128+M128+L128</f>
        <v>109071</v>
      </c>
      <c r="L128" s="17"/>
      <c r="M128" s="17"/>
      <c r="N128" s="15">
        <f>124300-15229</f>
        <v>109071</v>
      </c>
      <c r="O128" s="15">
        <f t="shared" ref="O128" si="96">P128+Q128+R128</f>
        <v>124300</v>
      </c>
      <c r="P128" s="17"/>
      <c r="Q128" s="17"/>
      <c r="R128" s="17">
        <v>124300</v>
      </c>
      <c r="S128" s="15">
        <f t="shared" ref="S128" si="97">T128+U128+V128</f>
        <v>7700</v>
      </c>
      <c r="T128" s="15"/>
      <c r="U128" s="15"/>
      <c r="V128" s="15">
        <v>7700</v>
      </c>
    </row>
    <row r="129" spans="1:22" s="6" customFormat="1">
      <c r="A129" s="7" t="s">
        <v>48</v>
      </c>
      <c r="B129" s="8" t="s">
        <v>38</v>
      </c>
      <c r="C129" s="7"/>
      <c r="D129" s="111"/>
      <c r="E129" s="7"/>
      <c r="F129" s="111"/>
      <c r="G129" s="9">
        <f>G138+G134+G130+G144+G148+G152</f>
        <v>438060</v>
      </c>
      <c r="H129" s="9">
        <f t="shared" ref="H129:V129" si="98">H138+H134+H130+H144+H148+H152</f>
        <v>0</v>
      </c>
      <c r="I129" s="9">
        <f t="shared" si="98"/>
        <v>0</v>
      </c>
      <c r="J129" s="9">
        <f t="shared" si="98"/>
        <v>403528</v>
      </c>
      <c r="K129" s="9">
        <f t="shared" si="98"/>
        <v>21996</v>
      </c>
      <c r="L129" s="9">
        <f t="shared" si="98"/>
        <v>0</v>
      </c>
      <c r="M129" s="9">
        <f t="shared" si="98"/>
        <v>0</v>
      </c>
      <c r="N129" s="9">
        <f t="shared" si="98"/>
        <v>21996</v>
      </c>
      <c r="O129" s="9">
        <f t="shared" si="98"/>
        <v>33800</v>
      </c>
      <c r="P129" s="9">
        <f t="shared" si="98"/>
        <v>0</v>
      </c>
      <c r="Q129" s="9">
        <f t="shared" si="98"/>
        <v>0</v>
      </c>
      <c r="R129" s="9">
        <f t="shared" si="98"/>
        <v>33800</v>
      </c>
      <c r="S129" s="9">
        <f t="shared" si="98"/>
        <v>249855</v>
      </c>
      <c r="T129" s="9">
        <f t="shared" si="98"/>
        <v>0</v>
      </c>
      <c r="U129" s="9">
        <f t="shared" si="98"/>
        <v>0</v>
      </c>
      <c r="V129" s="9">
        <f t="shared" si="98"/>
        <v>249855</v>
      </c>
    </row>
    <row r="130" spans="1:22" s="6" customFormat="1">
      <c r="A130" s="7" t="s">
        <v>51</v>
      </c>
      <c r="B130" s="26" t="s">
        <v>358</v>
      </c>
      <c r="C130" s="7"/>
      <c r="D130" s="111"/>
      <c r="E130" s="7"/>
      <c r="F130" s="111"/>
      <c r="G130" s="9">
        <f>G131</f>
        <v>52438</v>
      </c>
      <c r="H130" s="9">
        <f t="shared" ref="H130:V136" si="99">H131</f>
        <v>0</v>
      </c>
      <c r="I130" s="9">
        <f t="shared" si="99"/>
        <v>0</v>
      </c>
      <c r="J130" s="9">
        <f t="shared" si="99"/>
        <v>52438</v>
      </c>
      <c r="K130" s="9">
        <f t="shared" si="99"/>
        <v>14971</v>
      </c>
      <c r="L130" s="9">
        <f t="shared" si="99"/>
        <v>0</v>
      </c>
      <c r="M130" s="9">
        <f t="shared" si="99"/>
        <v>0</v>
      </c>
      <c r="N130" s="9">
        <f t="shared" si="99"/>
        <v>14971</v>
      </c>
      <c r="O130" s="9">
        <f t="shared" si="99"/>
        <v>25000</v>
      </c>
      <c r="P130" s="9">
        <f t="shared" si="99"/>
        <v>0</v>
      </c>
      <c r="Q130" s="9">
        <f t="shared" si="99"/>
        <v>0</v>
      </c>
      <c r="R130" s="9">
        <f t="shared" si="99"/>
        <v>25000</v>
      </c>
      <c r="S130" s="9">
        <f t="shared" si="99"/>
        <v>25542</v>
      </c>
      <c r="T130" s="9">
        <f t="shared" si="99"/>
        <v>0</v>
      </c>
      <c r="U130" s="9">
        <f t="shared" si="99"/>
        <v>0</v>
      </c>
      <c r="V130" s="9">
        <f t="shared" si="99"/>
        <v>25542</v>
      </c>
    </row>
    <row r="131" spans="1:22" s="6" customFormat="1">
      <c r="A131" s="7">
        <v>1</v>
      </c>
      <c r="B131" s="8" t="s">
        <v>33</v>
      </c>
      <c r="C131" s="7"/>
      <c r="D131" s="111"/>
      <c r="E131" s="7"/>
      <c r="F131" s="111"/>
      <c r="G131" s="9">
        <f>G132</f>
        <v>52438</v>
      </c>
      <c r="H131" s="9">
        <f t="shared" si="99"/>
        <v>0</v>
      </c>
      <c r="I131" s="9">
        <f t="shared" si="99"/>
        <v>0</v>
      </c>
      <c r="J131" s="9">
        <f t="shared" si="99"/>
        <v>52438</v>
      </c>
      <c r="K131" s="9">
        <f t="shared" si="99"/>
        <v>14971</v>
      </c>
      <c r="L131" s="9">
        <f t="shared" si="99"/>
        <v>0</v>
      </c>
      <c r="M131" s="9">
        <f t="shared" si="99"/>
        <v>0</v>
      </c>
      <c r="N131" s="9">
        <f t="shared" si="99"/>
        <v>14971</v>
      </c>
      <c r="O131" s="9">
        <f t="shared" si="99"/>
        <v>25000</v>
      </c>
      <c r="P131" s="9">
        <f t="shared" si="99"/>
        <v>0</v>
      </c>
      <c r="Q131" s="9">
        <f t="shared" si="99"/>
        <v>0</v>
      </c>
      <c r="R131" s="9">
        <f t="shared" si="99"/>
        <v>25000</v>
      </c>
      <c r="S131" s="9">
        <f t="shared" si="99"/>
        <v>25542</v>
      </c>
      <c r="T131" s="9">
        <f t="shared" si="99"/>
        <v>0</v>
      </c>
      <c r="U131" s="9">
        <f t="shared" si="99"/>
        <v>0</v>
      </c>
      <c r="V131" s="9">
        <f t="shared" si="99"/>
        <v>25542</v>
      </c>
    </row>
    <row r="132" spans="1:22" ht="31.2">
      <c r="A132" s="7" t="s">
        <v>56</v>
      </c>
      <c r="B132" s="10" t="s">
        <v>5</v>
      </c>
      <c r="C132" s="7"/>
      <c r="D132" s="111"/>
      <c r="E132" s="7"/>
      <c r="F132" s="111"/>
      <c r="G132" s="11">
        <f>G133</f>
        <v>52438</v>
      </c>
      <c r="H132" s="11">
        <f t="shared" si="99"/>
        <v>0</v>
      </c>
      <c r="I132" s="11">
        <f t="shared" si="99"/>
        <v>0</v>
      </c>
      <c r="J132" s="11">
        <f t="shared" si="99"/>
        <v>52438</v>
      </c>
      <c r="K132" s="11">
        <f t="shared" si="99"/>
        <v>14971</v>
      </c>
      <c r="L132" s="11">
        <f t="shared" si="99"/>
        <v>0</v>
      </c>
      <c r="M132" s="11">
        <f t="shared" si="99"/>
        <v>0</v>
      </c>
      <c r="N132" s="11">
        <f t="shared" si="99"/>
        <v>14971</v>
      </c>
      <c r="O132" s="11">
        <f t="shared" si="99"/>
        <v>25000</v>
      </c>
      <c r="P132" s="11">
        <f t="shared" si="99"/>
        <v>0</v>
      </c>
      <c r="Q132" s="11">
        <f t="shared" si="99"/>
        <v>0</v>
      </c>
      <c r="R132" s="11">
        <f t="shared" si="99"/>
        <v>25000</v>
      </c>
      <c r="S132" s="11">
        <f t="shared" si="99"/>
        <v>25542</v>
      </c>
      <c r="T132" s="11">
        <f t="shared" si="99"/>
        <v>0</v>
      </c>
      <c r="U132" s="11">
        <f t="shared" si="99"/>
        <v>0</v>
      </c>
      <c r="V132" s="11">
        <f t="shared" si="99"/>
        <v>25542</v>
      </c>
    </row>
    <row r="133" spans="1:22" ht="52.8">
      <c r="A133" s="12">
        <v>1</v>
      </c>
      <c r="B133" s="27" t="s">
        <v>355</v>
      </c>
      <c r="C133" s="14" t="s">
        <v>6</v>
      </c>
      <c r="D133" s="113" t="s">
        <v>356</v>
      </c>
      <c r="E133" s="14" t="s">
        <v>65</v>
      </c>
      <c r="F133" s="113" t="s">
        <v>357</v>
      </c>
      <c r="G133" s="15">
        <f>J133+I133+H133</f>
        <v>52438</v>
      </c>
      <c r="H133" s="15"/>
      <c r="I133" s="15"/>
      <c r="J133" s="34">
        <v>52438</v>
      </c>
      <c r="K133" s="15">
        <f>N133+M133+L133</f>
        <v>14971</v>
      </c>
      <c r="L133" s="17"/>
      <c r="M133" s="17"/>
      <c r="N133" s="15">
        <f>25000-10029</f>
        <v>14971</v>
      </c>
      <c r="O133" s="15">
        <f t="shared" ref="O133" si="100">P133+Q133+R133</f>
        <v>25000</v>
      </c>
      <c r="P133" s="17"/>
      <c r="Q133" s="17"/>
      <c r="R133" s="17">
        <v>25000</v>
      </c>
      <c r="S133" s="15">
        <f t="shared" ref="S133" si="101">T133+U133+V133</f>
        <v>25542</v>
      </c>
      <c r="T133" s="15"/>
      <c r="U133" s="15"/>
      <c r="V133" s="34">
        <f>4142+21400</f>
        <v>25542</v>
      </c>
    </row>
    <row r="134" spans="1:22" s="6" customFormat="1" ht="31.2">
      <c r="A134" s="7" t="s">
        <v>132</v>
      </c>
      <c r="B134" s="8" t="s">
        <v>70</v>
      </c>
      <c r="C134" s="7"/>
      <c r="D134" s="111"/>
      <c r="E134" s="7"/>
      <c r="F134" s="111"/>
      <c r="G134" s="9">
        <f>G135</f>
        <v>44539</v>
      </c>
      <c r="H134" s="9">
        <f t="shared" si="99"/>
        <v>0</v>
      </c>
      <c r="I134" s="9">
        <f t="shared" si="99"/>
        <v>0</v>
      </c>
      <c r="J134" s="9">
        <f t="shared" si="99"/>
        <v>43500</v>
      </c>
      <c r="K134" s="9">
        <f t="shared" si="99"/>
        <v>397</v>
      </c>
      <c r="L134" s="9">
        <f t="shared" si="99"/>
        <v>0</v>
      </c>
      <c r="M134" s="9">
        <f t="shared" si="99"/>
        <v>0</v>
      </c>
      <c r="N134" s="9">
        <f t="shared" si="99"/>
        <v>397</v>
      </c>
      <c r="O134" s="9">
        <f t="shared" si="99"/>
        <v>600</v>
      </c>
      <c r="P134" s="9">
        <f t="shared" si="99"/>
        <v>0</v>
      </c>
      <c r="Q134" s="9">
        <f t="shared" si="99"/>
        <v>0</v>
      </c>
      <c r="R134" s="9">
        <f t="shared" si="99"/>
        <v>600</v>
      </c>
      <c r="S134" s="9">
        <f t="shared" si="99"/>
        <v>42900</v>
      </c>
      <c r="T134" s="9">
        <f t="shared" si="99"/>
        <v>0</v>
      </c>
      <c r="U134" s="9">
        <f t="shared" si="99"/>
        <v>0</v>
      </c>
      <c r="V134" s="9">
        <f t="shared" si="99"/>
        <v>42900</v>
      </c>
    </row>
    <row r="135" spans="1:22" s="6" customFormat="1">
      <c r="A135" s="7">
        <v>1</v>
      </c>
      <c r="B135" s="8" t="s">
        <v>33</v>
      </c>
      <c r="C135" s="7"/>
      <c r="D135" s="111"/>
      <c r="E135" s="7"/>
      <c r="F135" s="111"/>
      <c r="G135" s="9">
        <f>G136</f>
        <v>44539</v>
      </c>
      <c r="H135" s="9">
        <f t="shared" si="99"/>
        <v>0</v>
      </c>
      <c r="I135" s="9">
        <f t="shared" si="99"/>
        <v>0</v>
      </c>
      <c r="J135" s="9">
        <f t="shared" si="99"/>
        <v>43500</v>
      </c>
      <c r="K135" s="9">
        <f t="shared" si="99"/>
        <v>397</v>
      </c>
      <c r="L135" s="9">
        <f t="shared" si="99"/>
        <v>0</v>
      </c>
      <c r="M135" s="9">
        <f t="shared" si="99"/>
        <v>0</v>
      </c>
      <c r="N135" s="9">
        <f t="shared" si="99"/>
        <v>397</v>
      </c>
      <c r="O135" s="9">
        <f t="shared" si="99"/>
        <v>600</v>
      </c>
      <c r="P135" s="9">
        <f t="shared" si="99"/>
        <v>0</v>
      </c>
      <c r="Q135" s="9">
        <f t="shared" si="99"/>
        <v>0</v>
      </c>
      <c r="R135" s="9">
        <f t="shared" si="99"/>
        <v>600</v>
      </c>
      <c r="S135" s="9">
        <f t="shared" si="99"/>
        <v>42900</v>
      </c>
      <c r="T135" s="9">
        <f t="shared" si="99"/>
        <v>0</v>
      </c>
      <c r="U135" s="9">
        <f t="shared" si="99"/>
        <v>0</v>
      </c>
      <c r="V135" s="9">
        <f t="shared" si="99"/>
        <v>42900</v>
      </c>
    </row>
    <row r="136" spans="1:22" ht="31.2">
      <c r="A136" s="7" t="s">
        <v>56</v>
      </c>
      <c r="B136" s="10" t="s">
        <v>5</v>
      </c>
      <c r="C136" s="7"/>
      <c r="D136" s="111"/>
      <c r="E136" s="7"/>
      <c r="F136" s="111"/>
      <c r="G136" s="11">
        <f>G137</f>
        <v>44539</v>
      </c>
      <c r="H136" s="11">
        <f t="shared" si="99"/>
        <v>0</v>
      </c>
      <c r="I136" s="11">
        <f t="shared" si="99"/>
        <v>0</v>
      </c>
      <c r="J136" s="11">
        <f t="shared" si="99"/>
        <v>43500</v>
      </c>
      <c r="K136" s="11">
        <f t="shared" si="99"/>
        <v>397</v>
      </c>
      <c r="L136" s="11">
        <f t="shared" si="99"/>
        <v>0</v>
      </c>
      <c r="M136" s="11">
        <f t="shared" si="99"/>
        <v>0</v>
      </c>
      <c r="N136" s="11">
        <f t="shared" si="99"/>
        <v>397</v>
      </c>
      <c r="O136" s="11">
        <f t="shared" si="99"/>
        <v>600</v>
      </c>
      <c r="P136" s="11">
        <f t="shared" si="99"/>
        <v>0</v>
      </c>
      <c r="Q136" s="11">
        <f t="shared" si="99"/>
        <v>0</v>
      </c>
      <c r="R136" s="11">
        <f t="shared" si="99"/>
        <v>600</v>
      </c>
      <c r="S136" s="11">
        <f t="shared" si="99"/>
        <v>42900</v>
      </c>
      <c r="T136" s="11">
        <f t="shared" si="99"/>
        <v>0</v>
      </c>
      <c r="U136" s="11">
        <f t="shared" si="99"/>
        <v>0</v>
      </c>
      <c r="V136" s="11">
        <f t="shared" si="99"/>
        <v>42900</v>
      </c>
    </row>
    <row r="137" spans="1:22" ht="52.8">
      <c r="A137" s="12">
        <v>1</v>
      </c>
      <c r="B137" s="27" t="s">
        <v>359</v>
      </c>
      <c r="C137" s="14" t="s">
        <v>11</v>
      </c>
      <c r="D137" s="112" t="s">
        <v>360</v>
      </c>
      <c r="E137" s="25" t="s">
        <v>249</v>
      </c>
      <c r="F137" s="112" t="s">
        <v>361</v>
      </c>
      <c r="G137" s="140">
        <v>44539</v>
      </c>
      <c r="H137" s="15"/>
      <c r="I137" s="15"/>
      <c r="J137" s="141">
        <v>43500</v>
      </c>
      <c r="K137" s="15">
        <f>N137+M137+L137</f>
        <v>397</v>
      </c>
      <c r="L137" s="17"/>
      <c r="M137" s="17"/>
      <c r="N137" s="15">
        <f>600-203</f>
        <v>397</v>
      </c>
      <c r="O137" s="15">
        <f t="shared" ref="O137" si="102">P137+Q137+R137</f>
        <v>600</v>
      </c>
      <c r="P137" s="17"/>
      <c r="Q137" s="17"/>
      <c r="R137" s="17">
        <v>600</v>
      </c>
      <c r="S137" s="15">
        <f t="shared" ref="S137" si="103">T137+U137+V137</f>
        <v>42900</v>
      </c>
      <c r="T137" s="15"/>
      <c r="U137" s="15"/>
      <c r="V137" s="15">
        <v>42900</v>
      </c>
    </row>
    <row r="138" spans="1:22" ht="31.2">
      <c r="A138" s="7" t="s">
        <v>192</v>
      </c>
      <c r="B138" s="8" t="s">
        <v>128</v>
      </c>
      <c r="C138" s="12"/>
      <c r="D138" s="114"/>
      <c r="E138" s="12"/>
      <c r="F138" s="114"/>
      <c r="G138" s="9">
        <f t="shared" ref="G138:V138" si="104">G139+G141</f>
        <v>146577</v>
      </c>
      <c r="H138" s="9">
        <f t="shared" si="104"/>
        <v>0</v>
      </c>
      <c r="I138" s="9">
        <f t="shared" si="104"/>
        <v>0</v>
      </c>
      <c r="J138" s="9">
        <f t="shared" si="104"/>
        <v>113084</v>
      </c>
      <c r="K138" s="9">
        <f t="shared" si="104"/>
        <v>1628</v>
      </c>
      <c r="L138" s="9">
        <f t="shared" si="104"/>
        <v>0</v>
      </c>
      <c r="M138" s="9">
        <f t="shared" si="104"/>
        <v>0</v>
      </c>
      <c r="N138" s="9">
        <f t="shared" si="104"/>
        <v>1628</v>
      </c>
      <c r="O138" s="9">
        <f t="shared" si="104"/>
        <v>3200</v>
      </c>
      <c r="P138" s="9">
        <f t="shared" si="104"/>
        <v>0</v>
      </c>
      <c r="Q138" s="9">
        <f t="shared" si="104"/>
        <v>0</v>
      </c>
      <c r="R138" s="9">
        <f t="shared" si="104"/>
        <v>3200</v>
      </c>
      <c r="S138" s="9">
        <f t="shared" si="104"/>
        <v>99413</v>
      </c>
      <c r="T138" s="9">
        <f t="shared" si="104"/>
        <v>0</v>
      </c>
      <c r="U138" s="9">
        <f t="shared" si="104"/>
        <v>0</v>
      </c>
      <c r="V138" s="9">
        <f t="shared" si="104"/>
        <v>99413</v>
      </c>
    </row>
    <row r="139" spans="1:22" s="20" customFormat="1">
      <c r="A139" s="81">
        <v>1</v>
      </c>
      <c r="B139" s="26" t="s">
        <v>32</v>
      </c>
      <c r="C139" s="82"/>
      <c r="D139" s="117"/>
      <c r="E139" s="82"/>
      <c r="F139" s="117"/>
      <c r="G139" s="83">
        <f>G140</f>
        <v>1471</v>
      </c>
      <c r="H139" s="83">
        <f t="shared" ref="H139:V139" si="105">H140</f>
        <v>0</v>
      </c>
      <c r="I139" s="83">
        <f t="shared" si="105"/>
        <v>0</v>
      </c>
      <c r="J139" s="83">
        <f t="shared" si="105"/>
        <v>1471</v>
      </c>
      <c r="K139" s="83">
        <f t="shared" si="105"/>
        <v>0</v>
      </c>
      <c r="L139" s="83">
        <f t="shared" si="105"/>
        <v>0</v>
      </c>
      <c r="M139" s="83">
        <f t="shared" si="105"/>
        <v>0</v>
      </c>
      <c r="N139" s="83">
        <f t="shared" si="105"/>
        <v>0</v>
      </c>
      <c r="O139" s="83">
        <f t="shared" si="105"/>
        <v>0</v>
      </c>
      <c r="P139" s="83">
        <f t="shared" si="105"/>
        <v>0</v>
      </c>
      <c r="Q139" s="83">
        <f t="shared" si="105"/>
        <v>0</v>
      </c>
      <c r="R139" s="83">
        <f t="shared" si="105"/>
        <v>0</v>
      </c>
      <c r="S139" s="83">
        <f t="shared" si="105"/>
        <v>1000</v>
      </c>
      <c r="T139" s="83">
        <f t="shared" si="105"/>
        <v>0</v>
      </c>
      <c r="U139" s="83">
        <f t="shared" si="105"/>
        <v>0</v>
      </c>
      <c r="V139" s="83">
        <f t="shared" si="105"/>
        <v>1000</v>
      </c>
    </row>
    <row r="140" spans="1:22" s="20" customFormat="1" ht="31.2">
      <c r="A140" s="14">
        <v>1</v>
      </c>
      <c r="B140" s="27" t="s">
        <v>163</v>
      </c>
      <c r="C140" s="14" t="s">
        <v>13</v>
      </c>
      <c r="D140" s="117"/>
      <c r="E140" s="82"/>
      <c r="F140" s="117"/>
      <c r="G140" s="15">
        <f>H140+I140+J140</f>
        <v>1471</v>
      </c>
      <c r="H140" s="84"/>
      <c r="I140" s="84"/>
      <c r="J140" s="34">
        <v>1471</v>
      </c>
      <c r="K140" s="84"/>
      <c r="L140" s="84"/>
      <c r="M140" s="84"/>
      <c r="N140" s="84"/>
      <c r="O140" s="84"/>
      <c r="P140" s="84"/>
      <c r="Q140" s="84"/>
      <c r="R140" s="84"/>
      <c r="S140" s="15">
        <f>T140+U140+V140</f>
        <v>1000</v>
      </c>
      <c r="T140" s="84"/>
      <c r="U140" s="84"/>
      <c r="V140" s="15">
        <v>1000</v>
      </c>
    </row>
    <row r="141" spans="1:22" s="20" customFormat="1">
      <c r="A141" s="81">
        <v>2</v>
      </c>
      <c r="B141" s="26" t="s">
        <v>33</v>
      </c>
      <c r="C141" s="82"/>
      <c r="D141" s="117"/>
      <c r="E141" s="82"/>
      <c r="F141" s="117"/>
      <c r="G141" s="83">
        <f>G142</f>
        <v>145106</v>
      </c>
      <c r="H141" s="83"/>
      <c r="I141" s="83"/>
      <c r="J141" s="83">
        <f>J142</f>
        <v>111613</v>
      </c>
      <c r="K141" s="83">
        <f>K142</f>
        <v>1628</v>
      </c>
      <c r="L141" s="84"/>
      <c r="M141" s="84"/>
      <c r="N141" s="83">
        <f>N142</f>
        <v>1628</v>
      </c>
      <c r="O141" s="83">
        <f>O142</f>
        <v>3200</v>
      </c>
      <c r="P141" s="84"/>
      <c r="Q141" s="84"/>
      <c r="R141" s="83">
        <f>R142</f>
        <v>3200</v>
      </c>
      <c r="S141" s="83">
        <f>S142</f>
        <v>98413</v>
      </c>
      <c r="T141" s="84"/>
      <c r="U141" s="84"/>
      <c r="V141" s="83">
        <f>V142</f>
        <v>98413</v>
      </c>
    </row>
    <row r="142" spans="1:22" ht="31.2">
      <c r="A142" s="7" t="s">
        <v>56</v>
      </c>
      <c r="B142" s="10" t="s">
        <v>5</v>
      </c>
      <c r="C142" s="7"/>
      <c r="D142" s="111"/>
      <c r="E142" s="7"/>
      <c r="F142" s="111"/>
      <c r="G142" s="11">
        <f>G143</f>
        <v>145106</v>
      </c>
      <c r="H142" s="11">
        <f t="shared" ref="H142:V142" si="106">H143</f>
        <v>0</v>
      </c>
      <c r="I142" s="11">
        <f t="shared" si="106"/>
        <v>0</v>
      </c>
      <c r="J142" s="11">
        <f t="shared" si="106"/>
        <v>111613</v>
      </c>
      <c r="K142" s="11">
        <f t="shared" si="106"/>
        <v>1628</v>
      </c>
      <c r="L142" s="11">
        <f t="shared" si="106"/>
        <v>0</v>
      </c>
      <c r="M142" s="11">
        <f t="shared" si="106"/>
        <v>0</v>
      </c>
      <c r="N142" s="11">
        <f t="shared" si="106"/>
        <v>1628</v>
      </c>
      <c r="O142" s="11">
        <f t="shared" si="106"/>
        <v>3200</v>
      </c>
      <c r="P142" s="11">
        <f t="shared" si="106"/>
        <v>0</v>
      </c>
      <c r="Q142" s="11">
        <f t="shared" si="106"/>
        <v>0</v>
      </c>
      <c r="R142" s="11">
        <f t="shared" si="106"/>
        <v>3200</v>
      </c>
      <c r="S142" s="11">
        <f t="shared" si="106"/>
        <v>98413</v>
      </c>
      <c r="T142" s="11">
        <f t="shared" si="106"/>
        <v>0</v>
      </c>
      <c r="U142" s="11">
        <f t="shared" si="106"/>
        <v>0</v>
      </c>
      <c r="V142" s="11">
        <f t="shared" si="106"/>
        <v>98413</v>
      </c>
    </row>
    <row r="143" spans="1:22" ht="52.8">
      <c r="A143" s="75">
        <v>1</v>
      </c>
      <c r="B143" s="27" t="s">
        <v>352</v>
      </c>
      <c r="C143" s="14" t="s">
        <v>6</v>
      </c>
      <c r="D143" s="113" t="s">
        <v>353</v>
      </c>
      <c r="E143" s="14" t="s">
        <v>249</v>
      </c>
      <c r="F143" s="113" t="s">
        <v>354</v>
      </c>
      <c r="G143" s="141">
        <v>145106</v>
      </c>
      <c r="H143" s="34"/>
      <c r="I143" s="34"/>
      <c r="J143" s="34">
        <v>111613</v>
      </c>
      <c r="K143" s="34">
        <f>L143+M143+N143</f>
        <v>1628</v>
      </c>
      <c r="L143" s="34"/>
      <c r="M143" s="34"/>
      <c r="N143" s="34">
        <f>3200-1572</f>
        <v>1628</v>
      </c>
      <c r="O143" s="34">
        <f>P143+Q143+R143</f>
        <v>3200</v>
      </c>
      <c r="P143" s="34"/>
      <c r="Q143" s="34"/>
      <c r="R143" s="34">
        <v>3200</v>
      </c>
      <c r="S143" s="34">
        <f>T143+U143+V143</f>
        <v>98413</v>
      </c>
      <c r="T143" s="34"/>
      <c r="U143" s="34"/>
      <c r="V143" s="34">
        <f>64500+33913</f>
        <v>98413</v>
      </c>
    </row>
    <row r="144" spans="1:22" s="6" customFormat="1">
      <c r="A144" s="7" t="s">
        <v>193</v>
      </c>
      <c r="B144" s="26" t="s">
        <v>331</v>
      </c>
      <c r="C144" s="7"/>
      <c r="D144" s="111"/>
      <c r="E144" s="7"/>
      <c r="F144" s="111"/>
      <c r="G144" s="9">
        <f>G145</f>
        <v>145260</v>
      </c>
      <c r="H144" s="9">
        <f t="shared" ref="H144:V150" si="107">H145</f>
        <v>0</v>
      </c>
      <c r="I144" s="9">
        <f t="shared" si="107"/>
        <v>0</v>
      </c>
      <c r="J144" s="9">
        <f t="shared" si="107"/>
        <v>145260</v>
      </c>
      <c r="K144" s="9">
        <f t="shared" si="107"/>
        <v>0</v>
      </c>
      <c r="L144" s="9">
        <f t="shared" si="107"/>
        <v>0</v>
      </c>
      <c r="M144" s="9">
        <f t="shared" si="107"/>
        <v>0</v>
      </c>
      <c r="N144" s="9">
        <f t="shared" si="107"/>
        <v>0</v>
      </c>
      <c r="O144" s="9">
        <f t="shared" si="107"/>
        <v>0</v>
      </c>
      <c r="P144" s="9">
        <f t="shared" si="107"/>
        <v>0</v>
      </c>
      <c r="Q144" s="9">
        <f t="shared" si="107"/>
        <v>0</v>
      </c>
      <c r="R144" s="9">
        <f t="shared" si="107"/>
        <v>0</v>
      </c>
      <c r="S144" s="9">
        <f t="shared" si="107"/>
        <v>60000</v>
      </c>
      <c r="T144" s="9">
        <f t="shared" si="107"/>
        <v>0</v>
      </c>
      <c r="U144" s="9">
        <f t="shared" si="107"/>
        <v>0</v>
      </c>
      <c r="V144" s="9">
        <f t="shared" si="107"/>
        <v>60000</v>
      </c>
    </row>
    <row r="145" spans="1:22" s="6" customFormat="1">
      <c r="A145" s="7">
        <v>1</v>
      </c>
      <c r="B145" s="8" t="s">
        <v>33</v>
      </c>
      <c r="C145" s="7"/>
      <c r="D145" s="111"/>
      <c r="E145" s="7"/>
      <c r="F145" s="111"/>
      <c r="G145" s="9">
        <f>G146</f>
        <v>145260</v>
      </c>
      <c r="H145" s="9">
        <f t="shared" si="107"/>
        <v>0</v>
      </c>
      <c r="I145" s="9">
        <f t="shared" si="107"/>
        <v>0</v>
      </c>
      <c r="J145" s="9">
        <f t="shared" si="107"/>
        <v>145260</v>
      </c>
      <c r="K145" s="9">
        <f t="shared" si="107"/>
        <v>0</v>
      </c>
      <c r="L145" s="9">
        <f t="shared" si="107"/>
        <v>0</v>
      </c>
      <c r="M145" s="9">
        <f t="shared" si="107"/>
        <v>0</v>
      </c>
      <c r="N145" s="9">
        <f t="shared" si="107"/>
        <v>0</v>
      </c>
      <c r="O145" s="9">
        <f t="shared" si="107"/>
        <v>0</v>
      </c>
      <c r="P145" s="9">
        <f t="shared" si="107"/>
        <v>0</v>
      </c>
      <c r="Q145" s="9">
        <f t="shared" si="107"/>
        <v>0</v>
      </c>
      <c r="R145" s="9">
        <f t="shared" si="107"/>
        <v>0</v>
      </c>
      <c r="S145" s="9">
        <f t="shared" si="107"/>
        <v>60000</v>
      </c>
      <c r="T145" s="9">
        <f t="shared" si="107"/>
        <v>0</v>
      </c>
      <c r="U145" s="9">
        <f t="shared" si="107"/>
        <v>0</v>
      </c>
      <c r="V145" s="9">
        <f t="shared" si="107"/>
        <v>60000</v>
      </c>
    </row>
    <row r="146" spans="1:22" ht="31.2">
      <c r="A146" s="7" t="s">
        <v>56</v>
      </c>
      <c r="B146" s="10" t="s">
        <v>5</v>
      </c>
      <c r="C146" s="7"/>
      <c r="D146" s="111"/>
      <c r="E146" s="7"/>
      <c r="F146" s="111"/>
      <c r="G146" s="11">
        <f>G147</f>
        <v>145260</v>
      </c>
      <c r="H146" s="11">
        <f t="shared" si="107"/>
        <v>0</v>
      </c>
      <c r="I146" s="11">
        <f t="shared" si="107"/>
        <v>0</v>
      </c>
      <c r="J146" s="11">
        <f t="shared" si="107"/>
        <v>145260</v>
      </c>
      <c r="K146" s="11">
        <f t="shared" si="107"/>
        <v>0</v>
      </c>
      <c r="L146" s="11">
        <f t="shared" si="107"/>
        <v>0</v>
      </c>
      <c r="M146" s="11">
        <f t="shared" si="107"/>
        <v>0</v>
      </c>
      <c r="N146" s="11">
        <f t="shared" si="107"/>
        <v>0</v>
      </c>
      <c r="O146" s="11">
        <f t="shared" si="107"/>
        <v>0</v>
      </c>
      <c r="P146" s="11">
        <f t="shared" si="107"/>
        <v>0</v>
      </c>
      <c r="Q146" s="11">
        <f t="shared" si="107"/>
        <v>0</v>
      </c>
      <c r="R146" s="11">
        <f t="shared" si="107"/>
        <v>0</v>
      </c>
      <c r="S146" s="11">
        <f t="shared" si="107"/>
        <v>60000</v>
      </c>
      <c r="T146" s="11">
        <f t="shared" si="107"/>
        <v>0</v>
      </c>
      <c r="U146" s="11">
        <f t="shared" si="107"/>
        <v>0</v>
      </c>
      <c r="V146" s="11">
        <f t="shared" si="107"/>
        <v>60000</v>
      </c>
    </row>
    <row r="147" spans="1:22" ht="46.8">
      <c r="A147" s="12">
        <v>1</v>
      </c>
      <c r="B147" s="27" t="s">
        <v>364</v>
      </c>
      <c r="C147" s="14" t="s">
        <v>6</v>
      </c>
      <c r="D147" s="113"/>
      <c r="E147" s="14" t="s">
        <v>249</v>
      </c>
      <c r="F147" s="113" t="s">
        <v>365</v>
      </c>
      <c r="G147" s="15">
        <f>J147+I147+H147</f>
        <v>145260</v>
      </c>
      <c r="H147" s="15"/>
      <c r="I147" s="15"/>
      <c r="J147" s="141">
        <v>145260</v>
      </c>
      <c r="K147" s="15">
        <f>N147+M147+L147</f>
        <v>0</v>
      </c>
      <c r="L147" s="17"/>
      <c r="M147" s="17"/>
      <c r="N147" s="15"/>
      <c r="O147" s="15">
        <f t="shared" ref="O147" si="108">P147+Q147+R147</f>
        <v>0</v>
      </c>
      <c r="P147" s="17"/>
      <c r="Q147" s="17"/>
      <c r="R147" s="17"/>
      <c r="S147" s="15">
        <f t="shared" ref="S147" si="109">T147+U147+V147</f>
        <v>60000</v>
      </c>
      <c r="T147" s="15"/>
      <c r="U147" s="15"/>
      <c r="V147" s="34">
        <v>60000</v>
      </c>
    </row>
    <row r="148" spans="1:22" s="6" customFormat="1">
      <c r="A148" s="7" t="s">
        <v>194</v>
      </c>
      <c r="B148" s="26" t="s">
        <v>109</v>
      </c>
      <c r="C148" s="7"/>
      <c r="D148" s="111"/>
      <c r="E148" s="7"/>
      <c r="F148" s="111"/>
      <c r="G148" s="9">
        <f>G149</f>
        <v>23743</v>
      </c>
      <c r="H148" s="9">
        <f t="shared" si="107"/>
        <v>0</v>
      </c>
      <c r="I148" s="9">
        <f t="shared" si="107"/>
        <v>0</v>
      </c>
      <c r="J148" s="9">
        <f t="shared" si="107"/>
        <v>23743</v>
      </c>
      <c r="K148" s="9">
        <f t="shared" si="107"/>
        <v>5000</v>
      </c>
      <c r="L148" s="9">
        <f t="shared" si="107"/>
        <v>0</v>
      </c>
      <c r="M148" s="9">
        <f t="shared" si="107"/>
        <v>0</v>
      </c>
      <c r="N148" s="9">
        <f t="shared" si="107"/>
        <v>5000</v>
      </c>
      <c r="O148" s="9">
        <f t="shared" si="107"/>
        <v>5000</v>
      </c>
      <c r="P148" s="9">
        <f t="shared" si="107"/>
        <v>0</v>
      </c>
      <c r="Q148" s="9">
        <f t="shared" si="107"/>
        <v>0</v>
      </c>
      <c r="R148" s="9">
        <f t="shared" si="107"/>
        <v>5000</v>
      </c>
      <c r="S148" s="9">
        <f t="shared" si="107"/>
        <v>5000</v>
      </c>
      <c r="T148" s="9">
        <f t="shared" si="107"/>
        <v>0</v>
      </c>
      <c r="U148" s="9">
        <f t="shared" si="107"/>
        <v>0</v>
      </c>
      <c r="V148" s="9">
        <f t="shared" si="107"/>
        <v>5000</v>
      </c>
    </row>
    <row r="149" spans="1:22" s="6" customFormat="1">
      <c r="A149" s="7">
        <v>1</v>
      </c>
      <c r="B149" s="8" t="s">
        <v>33</v>
      </c>
      <c r="C149" s="7"/>
      <c r="D149" s="111"/>
      <c r="E149" s="7"/>
      <c r="F149" s="111"/>
      <c r="G149" s="9">
        <f>G150</f>
        <v>23743</v>
      </c>
      <c r="H149" s="9">
        <f t="shared" si="107"/>
        <v>0</v>
      </c>
      <c r="I149" s="9">
        <f t="shared" si="107"/>
        <v>0</v>
      </c>
      <c r="J149" s="9">
        <f t="shared" si="107"/>
        <v>23743</v>
      </c>
      <c r="K149" s="9">
        <f t="shared" si="107"/>
        <v>5000</v>
      </c>
      <c r="L149" s="9">
        <f t="shared" si="107"/>
        <v>0</v>
      </c>
      <c r="M149" s="9">
        <f t="shared" si="107"/>
        <v>0</v>
      </c>
      <c r="N149" s="9">
        <f t="shared" si="107"/>
        <v>5000</v>
      </c>
      <c r="O149" s="9">
        <f t="shared" si="107"/>
        <v>5000</v>
      </c>
      <c r="P149" s="9">
        <f t="shared" si="107"/>
        <v>0</v>
      </c>
      <c r="Q149" s="9">
        <f t="shared" si="107"/>
        <v>0</v>
      </c>
      <c r="R149" s="9">
        <f t="shared" si="107"/>
        <v>5000</v>
      </c>
      <c r="S149" s="9">
        <f t="shared" si="107"/>
        <v>5000</v>
      </c>
      <c r="T149" s="9">
        <f t="shared" si="107"/>
        <v>0</v>
      </c>
      <c r="U149" s="9">
        <f t="shared" si="107"/>
        <v>0</v>
      </c>
      <c r="V149" s="9">
        <f t="shared" si="107"/>
        <v>5000</v>
      </c>
    </row>
    <row r="150" spans="1:22" ht="31.2">
      <c r="A150" s="7" t="s">
        <v>56</v>
      </c>
      <c r="B150" s="10" t="s">
        <v>5</v>
      </c>
      <c r="C150" s="7"/>
      <c r="D150" s="111"/>
      <c r="E150" s="7"/>
      <c r="F150" s="111"/>
      <c r="G150" s="11">
        <f>G151</f>
        <v>23743</v>
      </c>
      <c r="H150" s="11">
        <f t="shared" si="107"/>
        <v>0</v>
      </c>
      <c r="I150" s="11">
        <f t="shared" si="107"/>
        <v>0</v>
      </c>
      <c r="J150" s="11">
        <f t="shared" si="107"/>
        <v>23743</v>
      </c>
      <c r="K150" s="11">
        <f t="shared" si="107"/>
        <v>5000</v>
      </c>
      <c r="L150" s="11">
        <f t="shared" si="107"/>
        <v>0</v>
      </c>
      <c r="M150" s="11">
        <f t="shared" si="107"/>
        <v>0</v>
      </c>
      <c r="N150" s="11">
        <f t="shared" si="107"/>
        <v>5000</v>
      </c>
      <c r="O150" s="11">
        <f t="shared" si="107"/>
        <v>5000</v>
      </c>
      <c r="P150" s="11">
        <f t="shared" si="107"/>
        <v>0</v>
      </c>
      <c r="Q150" s="11">
        <f t="shared" si="107"/>
        <v>0</v>
      </c>
      <c r="R150" s="11">
        <f t="shared" si="107"/>
        <v>5000</v>
      </c>
      <c r="S150" s="11">
        <f t="shared" si="107"/>
        <v>5000</v>
      </c>
      <c r="T150" s="11">
        <f t="shared" si="107"/>
        <v>0</v>
      </c>
      <c r="U150" s="11">
        <f t="shared" si="107"/>
        <v>0</v>
      </c>
      <c r="V150" s="11">
        <f t="shared" si="107"/>
        <v>5000</v>
      </c>
    </row>
    <row r="151" spans="1:22" ht="52.8">
      <c r="A151" s="12">
        <v>1</v>
      </c>
      <c r="B151" s="27" t="s">
        <v>366</v>
      </c>
      <c r="C151" s="14" t="s">
        <v>367</v>
      </c>
      <c r="D151" s="113" t="s">
        <v>176</v>
      </c>
      <c r="E151" s="14" t="s">
        <v>368</v>
      </c>
      <c r="F151" s="113" t="s">
        <v>369</v>
      </c>
      <c r="G151" s="15">
        <f>J151+I151+H151</f>
        <v>23743</v>
      </c>
      <c r="H151" s="15"/>
      <c r="I151" s="15"/>
      <c r="J151" s="141">
        <v>23743</v>
      </c>
      <c r="K151" s="15">
        <f>N151+M151+L151</f>
        <v>5000</v>
      </c>
      <c r="L151" s="17"/>
      <c r="M151" s="17"/>
      <c r="N151" s="15">
        <v>5000</v>
      </c>
      <c r="O151" s="15">
        <f t="shared" ref="O151" si="110">P151+Q151+R151</f>
        <v>5000</v>
      </c>
      <c r="P151" s="17"/>
      <c r="Q151" s="17"/>
      <c r="R151" s="17">
        <v>5000</v>
      </c>
      <c r="S151" s="15">
        <f t="shared" ref="S151" si="111">T151+U151+V151</f>
        <v>5000</v>
      </c>
      <c r="T151" s="15"/>
      <c r="U151" s="15"/>
      <c r="V151" s="34">
        <v>5000</v>
      </c>
    </row>
    <row r="152" spans="1:22">
      <c r="A152" s="7" t="s">
        <v>195</v>
      </c>
      <c r="B152" s="8" t="s">
        <v>102</v>
      </c>
      <c r="C152" s="12"/>
      <c r="D152" s="114"/>
      <c r="E152" s="12"/>
      <c r="F152" s="114"/>
      <c r="G152" s="9">
        <f t="shared" ref="G152:V153" si="112">G153</f>
        <v>25503</v>
      </c>
      <c r="H152" s="9">
        <f t="shared" si="112"/>
        <v>0</v>
      </c>
      <c r="I152" s="9">
        <f t="shared" si="112"/>
        <v>0</v>
      </c>
      <c r="J152" s="9">
        <f t="shared" si="112"/>
        <v>25503</v>
      </c>
      <c r="K152" s="9">
        <f t="shared" si="112"/>
        <v>0</v>
      </c>
      <c r="L152" s="9">
        <f t="shared" si="112"/>
        <v>0</v>
      </c>
      <c r="M152" s="9">
        <f t="shared" si="112"/>
        <v>0</v>
      </c>
      <c r="N152" s="9">
        <f t="shared" si="112"/>
        <v>0</v>
      </c>
      <c r="O152" s="9">
        <f t="shared" si="112"/>
        <v>0</v>
      </c>
      <c r="P152" s="9">
        <f t="shared" si="112"/>
        <v>0</v>
      </c>
      <c r="Q152" s="9">
        <f t="shared" si="112"/>
        <v>0</v>
      </c>
      <c r="R152" s="9">
        <f t="shared" si="112"/>
        <v>0</v>
      </c>
      <c r="S152" s="9">
        <f t="shared" si="112"/>
        <v>17000</v>
      </c>
      <c r="T152" s="9">
        <f t="shared" si="112"/>
        <v>0</v>
      </c>
      <c r="U152" s="9">
        <f t="shared" si="112"/>
        <v>0</v>
      </c>
      <c r="V152" s="9">
        <f>V153</f>
        <v>17000</v>
      </c>
    </row>
    <row r="153" spans="1:22" s="6" customFormat="1">
      <c r="A153" s="7">
        <v>1</v>
      </c>
      <c r="B153" s="8" t="s">
        <v>33</v>
      </c>
      <c r="C153" s="7"/>
      <c r="D153" s="111"/>
      <c r="E153" s="7"/>
      <c r="F153" s="111"/>
      <c r="G153" s="9">
        <f t="shared" si="112"/>
        <v>25503</v>
      </c>
      <c r="H153" s="9">
        <f t="shared" si="112"/>
        <v>0</v>
      </c>
      <c r="I153" s="9">
        <f t="shared" si="112"/>
        <v>0</v>
      </c>
      <c r="J153" s="9">
        <f t="shared" si="112"/>
        <v>25503</v>
      </c>
      <c r="K153" s="9">
        <f t="shared" si="112"/>
        <v>0</v>
      </c>
      <c r="L153" s="9">
        <f t="shared" si="112"/>
        <v>0</v>
      </c>
      <c r="M153" s="9">
        <f t="shared" si="112"/>
        <v>0</v>
      </c>
      <c r="N153" s="9">
        <f t="shared" si="112"/>
        <v>0</v>
      </c>
      <c r="O153" s="9">
        <f t="shared" si="112"/>
        <v>0</v>
      </c>
      <c r="P153" s="9">
        <f t="shared" si="112"/>
        <v>0</v>
      </c>
      <c r="Q153" s="9">
        <f t="shared" si="112"/>
        <v>0</v>
      </c>
      <c r="R153" s="9">
        <f t="shared" si="112"/>
        <v>0</v>
      </c>
      <c r="S153" s="9">
        <f t="shared" si="112"/>
        <v>17000</v>
      </c>
      <c r="T153" s="9">
        <f t="shared" si="112"/>
        <v>0</v>
      </c>
      <c r="U153" s="9">
        <f t="shared" si="112"/>
        <v>0</v>
      </c>
      <c r="V153" s="9">
        <f t="shared" si="112"/>
        <v>17000</v>
      </c>
    </row>
    <row r="154" spans="1:22" ht="31.2">
      <c r="A154" s="7" t="s">
        <v>56</v>
      </c>
      <c r="B154" s="10" t="s">
        <v>5</v>
      </c>
      <c r="C154" s="7"/>
      <c r="D154" s="111"/>
      <c r="E154" s="7"/>
      <c r="F154" s="111"/>
      <c r="G154" s="11">
        <f>G155+G156</f>
        <v>25503</v>
      </c>
      <c r="H154" s="11">
        <f t="shared" ref="H154" si="113">H155+H156</f>
        <v>0</v>
      </c>
      <c r="I154" s="11">
        <f t="shared" ref="I154" si="114">I155+I156</f>
        <v>0</v>
      </c>
      <c r="J154" s="11">
        <f t="shared" ref="J154" si="115">J155+J156</f>
        <v>25503</v>
      </c>
      <c r="K154" s="11">
        <f t="shared" ref="K154" si="116">K155+K156</f>
        <v>0</v>
      </c>
      <c r="L154" s="11">
        <f t="shared" ref="L154" si="117">L155+L156</f>
        <v>0</v>
      </c>
      <c r="M154" s="11">
        <f t="shared" ref="M154" si="118">M155+M156</f>
        <v>0</v>
      </c>
      <c r="N154" s="11">
        <f t="shared" ref="N154" si="119">N155+N156</f>
        <v>0</v>
      </c>
      <c r="O154" s="11">
        <f t="shared" ref="O154" si="120">O155+O156</f>
        <v>0</v>
      </c>
      <c r="P154" s="11">
        <f t="shared" ref="P154" si="121">P155+P156</f>
        <v>0</v>
      </c>
      <c r="Q154" s="11">
        <f t="shared" ref="Q154" si="122">Q155+Q156</f>
        <v>0</v>
      </c>
      <c r="R154" s="11">
        <f t="shared" ref="R154" si="123">R155+R156</f>
        <v>0</v>
      </c>
      <c r="S154" s="11">
        <f t="shared" ref="S154" si="124">S155+S156</f>
        <v>17000</v>
      </c>
      <c r="T154" s="11">
        <f t="shared" ref="T154" si="125">T155+T156</f>
        <v>0</v>
      </c>
      <c r="U154" s="11">
        <f t="shared" ref="U154" si="126">U155+U156</f>
        <v>0</v>
      </c>
      <c r="V154" s="11">
        <f t="shared" ref="V154" si="127">V155+V156</f>
        <v>17000</v>
      </c>
    </row>
    <row r="155" spans="1:22" ht="52.8">
      <c r="A155" s="14">
        <v>1</v>
      </c>
      <c r="B155" s="27" t="s">
        <v>370</v>
      </c>
      <c r="C155" s="14" t="s">
        <v>371</v>
      </c>
      <c r="D155" s="113" t="s">
        <v>372</v>
      </c>
      <c r="E155" s="14" t="s">
        <v>169</v>
      </c>
      <c r="F155" s="113" t="s">
        <v>373</v>
      </c>
      <c r="G155" s="30">
        <f t="shared" ref="G155:G156" si="128">H155+I155+J155</f>
        <v>12601</v>
      </c>
      <c r="H155" s="34"/>
      <c r="I155" s="34"/>
      <c r="J155" s="141">
        <v>12601</v>
      </c>
      <c r="K155" s="30">
        <f t="shared" ref="K155:K156" si="129">L155+M155+N155</f>
        <v>0</v>
      </c>
      <c r="L155" s="34"/>
      <c r="M155" s="34"/>
      <c r="N155" s="34"/>
      <c r="O155" s="30">
        <f t="shared" ref="O155:O156" si="130">P155+Q155+R155</f>
        <v>0</v>
      </c>
      <c r="P155" s="34"/>
      <c r="Q155" s="34"/>
      <c r="R155" s="34"/>
      <c r="S155" s="30">
        <f t="shared" ref="S155:S156" si="131">T155+U155+V155</f>
        <v>7000</v>
      </c>
      <c r="T155" s="34"/>
      <c r="U155" s="34"/>
      <c r="V155" s="34">
        <f>0+7000</f>
        <v>7000</v>
      </c>
    </row>
    <row r="156" spans="1:22" ht="52.8">
      <c r="A156" s="14">
        <v>2</v>
      </c>
      <c r="B156" s="27" t="s">
        <v>374</v>
      </c>
      <c r="C156" s="14" t="s">
        <v>371</v>
      </c>
      <c r="D156" s="113"/>
      <c r="E156" s="14" t="s">
        <v>169</v>
      </c>
      <c r="F156" s="113" t="s">
        <v>375</v>
      </c>
      <c r="G156" s="30">
        <f t="shared" si="128"/>
        <v>12902</v>
      </c>
      <c r="H156" s="34"/>
      <c r="I156" s="34"/>
      <c r="J156" s="141">
        <v>12902</v>
      </c>
      <c r="K156" s="30">
        <f t="shared" si="129"/>
        <v>0</v>
      </c>
      <c r="L156" s="34"/>
      <c r="M156" s="34"/>
      <c r="N156" s="34"/>
      <c r="O156" s="30">
        <f t="shared" si="130"/>
        <v>0</v>
      </c>
      <c r="P156" s="34"/>
      <c r="Q156" s="34"/>
      <c r="R156" s="34"/>
      <c r="S156" s="30">
        <f t="shared" si="131"/>
        <v>10000</v>
      </c>
      <c r="T156" s="34"/>
      <c r="U156" s="34"/>
      <c r="V156" s="34">
        <f>0+10000</f>
        <v>10000</v>
      </c>
    </row>
    <row r="157" spans="1:22" s="6" customFormat="1">
      <c r="A157" s="7" t="s">
        <v>49</v>
      </c>
      <c r="B157" s="8" t="s">
        <v>39</v>
      </c>
      <c r="C157" s="7"/>
      <c r="D157" s="111"/>
      <c r="E157" s="7"/>
      <c r="F157" s="111"/>
      <c r="G157" s="9">
        <f>G158</f>
        <v>3306</v>
      </c>
      <c r="H157" s="9">
        <f t="shared" ref="H157:V157" si="132">H158</f>
        <v>0</v>
      </c>
      <c r="I157" s="9">
        <f t="shared" si="132"/>
        <v>0</v>
      </c>
      <c r="J157" s="9">
        <f t="shared" si="132"/>
        <v>3306</v>
      </c>
      <c r="K157" s="9">
        <f t="shared" si="132"/>
        <v>0</v>
      </c>
      <c r="L157" s="9">
        <f t="shared" si="132"/>
        <v>0</v>
      </c>
      <c r="M157" s="9">
        <f t="shared" si="132"/>
        <v>0</v>
      </c>
      <c r="N157" s="9">
        <f t="shared" si="132"/>
        <v>0</v>
      </c>
      <c r="O157" s="9">
        <f t="shared" si="132"/>
        <v>0</v>
      </c>
      <c r="P157" s="9">
        <f t="shared" si="132"/>
        <v>0</v>
      </c>
      <c r="Q157" s="9">
        <f t="shared" si="132"/>
        <v>0</v>
      </c>
      <c r="R157" s="9">
        <f t="shared" si="132"/>
        <v>0</v>
      </c>
      <c r="S157" s="9">
        <f t="shared" si="132"/>
        <v>2600</v>
      </c>
      <c r="T157" s="9">
        <f t="shared" si="132"/>
        <v>0</v>
      </c>
      <c r="U157" s="9">
        <f t="shared" si="132"/>
        <v>0</v>
      </c>
      <c r="V157" s="9">
        <f t="shared" si="132"/>
        <v>2600</v>
      </c>
    </row>
    <row r="158" spans="1:22">
      <c r="A158" s="7" t="s">
        <v>51</v>
      </c>
      <c r="B158" s="8" t="s">
        <v>124</v>
      </c>
      <c r="C158" s="12"/>
      <c r="D158" s="114"/>
      <c r="E158" s="12"/>
      <c r="F158" s="114"/>
      <c r="G158" s="9">
        <f t="shared" ref="G158:V160" si="133">G159</f>
        <v>3306</v>
      </c>
      <c r="H158" s="9">
        <f t="shared" si="133"/>
        <v>0</v>
      </c>
      <c r="I158" s="9">
        <f t="shared" si="133"/>
        <v>0</v>
      </c>
      <c r="J158" s="9">
        <f t="shared" si="133"/>
        <v>3306</v>
      </c>
      <c r="K158" s="9">
        <f t="shared" si="133"/>
        <v>0</v>
      </c>
      <c r="L158" s="9">
        <f t="shared" si="133"/>
        <v>0</v>
      </c>
      <c r="M158" s="9">
        <f t="shared" si="133"/>
        <v>0</v>
      </c>
      <c r="N158" s="9">
        <f t="shared" si="133"/>
        <v>0</v>
      </c>
      <c r="O158" s="9">
        <f t="shared" si="133"/>
        <v>0</v>
      </c>
      <c r="P158" s="9">
        <f t="shared" si="133"/>
        <v>0</v>
      </c>
      <c r="Q158" s="9">
        <f t="shared" si="133"/>
        <v>0</v>
      </c>
      <c r="R158" s="9">
        <f t="shared" si="133"/>
        <v>0</v>
      </c>
      <c r="S158" s="9">
        <f t="shared" si="133"/>
        <v>2600</v>
      </c>
      <c r="T158" s="9">
        <f t="shared" si="133"/>
        <v>0</v>
      </c>
      <c r="U158" s="9">
        <f t="shared" si="133"/>
        <v>0</v>
      </c>
      <c r="V158" s="9">
        <f>V159</f>
        <v>2600</v>
      </c>
    </row>
    <row r="159" spans="1:22" s="6" customFormat="1">
      <c r="A159" s="7">
        <v>1</v>
      </c>
      <c r="B159" s="8" t="s">
        <v>33</v>
      </c>
      <c r="C159" s="7"/>
      <c r="D159" s="111"/>
      <c r="E159" s="7"/>
      <c r="F159" s="111"/>
      <c r="G159" s="9">
        <f t="shared" si="133"/>
        <v>3306</v>
      </c>
      <c r="H159" s="9">
        <f t="shared" si="133"/>
        <v>0</v>
      </c>
      <c r="I159" s="9">
        <f t="shared" si="133"/>
        <v>0</v>
      </c>
      <c r="J159" s="9">
        <f t="shared" si="133"/>
        <v>3306</v>
      </c>
      <c r="K159" s="9">
        <f t="shared" si="133"/>
        <v>0</v>
      </c>
      <c r="L159" s="9">
        <f t="shared" si="133"/>
        <v>0</v>
      </c>
      <c r="M159" s="9">
        <f t="shared" si="133"/>
        <v>0</v>
      </c>
      <c r="N159" s="9">
        <f t="shared" si="133"/>
        <v>0</v>
      </c>
      <c r="O159" s="9">
        <f t="shared" si="133"/>
        <v>0</v>
      </c>
      <c r="P159" s="9">
        <f t="shared" si="133"/>
        <v>0</v>
      </c>
      <c r="Q159" s="9">
        <f t="shared" si="133"/>
        <v>0</v>
      </c>
      <c r="R159" s="9">
        <f t="shared" si="133"/>
        <v>0</v>
      </c>
      <c r="S159" s="9">
        <f t="shared" si="133"/>
        <v>2600</v>
      </c>
      <c r="T159" s="9">
        <f t="shared" si="133"/>
        <v>0</v>
      </c>
      <c r="U159" s="9">
        <f t="shared" si="133"/>
        <v>0</v>
      </c>
      <c r="V159" s="9">
        <f t="shared" si="133"/>
        <v>2600</v>
      </c>
    </row>
    <row r="160" spans="1:22" ht="31.2">
      <c r="A160" s="7" t="s">
        <v>56</v>
      </c>
      <c r="B160" s="10" t="s">
        <v>5</v>
      </c>
      <c r="C160" s="7"/>
      <c r="D160" s="111"/>
      <c r="E160" s="7"/>
      <c r="F160" s="111"/>
      <c r="G160" s="11">
        <f>G161</f>
        <v>3306</v>
      </c>
      <c r="H160" s="11">
        <f t="shared" si="133"/>
        <v>0</v>
      </c>
      <c r="I160" s="11">
        <f t="shared" si="133"/>
        <v>0</v>
      </c>
      <c r="J160" s="11">
        <f t="shared" si="133"/>
        <v>3306</v>
      </c>
      <c r="K160" s="11">
        <f t="shared" si="133"/>
        <v>0</v>
      </c>
      <c r="L160" s="11">
        <f t="shared" si="133"/>
        <v>0</v>
      </c>
      <c r="M160" s="11">
        <f t="shared" si="133"/>
        <v>0</v>
      </c>
      <c r="N160" s="11">
        <f t="shared" si="133"/>
        <v>0</v>
      </c>
      <c r="O160" s="11">
        <f t="shared" si="133"/>
        <v>0</v>
      </c>
      <c r="P160" s="11">
        <f t="shared" si="133"/>
        <v>0</v>
      </c>
      <c r="Q160" s="11">
        <f t="shared" si="133"/>
        <v>0</v>
      </c>
      <c r="R160" s="11">
        <f t="shared" si="133"/>
        <v>0</v>
      </c>
      <c r="S160" s="11">
        <f t="shared" si="133"/>
        <v>2600</v>
      </c>
      <c r="T160" s="11">
        <f t="shared" si="133"/>
        <v>0</v>
      </c>
      <c r="U160" s="11">
        <f t="shared" si="133"/>
        <v>0</v>
      </c>
      <c r="V160" s="11">
        <f t="shared" si="133"/>
        <v>2600</v>
      </c>
    </row>
    <row r="161" spans="1:23" ht="52.8">
      <c r="A161" s="14">
        <v>1</v>
      </c>
      <c r="B161" s="27" t="s">
        <v>362</v>
      </c>
      <c r="C161" s="14" t="s">
        <v>62</v>
      </c>
      <c r="D161" s="113"/>
      <c r="E161" s="14" t="s">
        <v>169</v>
      </c>
      <c r="F161" s="113" t="s">
        <v>363</v>
      </c>
      <c r="G161" s="34">
        <f>H161+I161+J161</f>
        <v>3306</v>
      </c>
      <c r="H161" s="15"/>
      <c r="I161" s="15"/>
      <c r="J161" s="141">
        <v>3306</v>
      </c>
      <c r="K161" s="34">
        <f>L161+M161+N161</f>
        <v>0</v>
      </c>
      <c r="L161" s="146"/>
      <c r="M161" s="146"/>
      <c r="N161" s="146"/>
      <c r="O161" s="34">
        <f>P161+Q161+R161</f>
        <v>0</v>
      </c>
      <c r="P161" s="146"/>
      <c r="Q161" s="146"/>
      <c r="R161" s="146"/>
      <c r="S161" s="34">
        <f>T161+U161+V161</f>
        <v>2600</v>
      </c>
      <c r="T161" s="15"/>
      <c r="U161" s="15"/>
      <c r="V161" s="15">
        <v>2600</v>
      </c>
    </row>
    <row r="162" spans="1:23" s="6" customFormat="1">
      <c r="A162" s="7" t="s">
        <v>50</v>
      </c>
      <c r="B162" s="8" t="s">
        <v>376</v>
      </c>
      <c r="C162" s="7"/>
      <c r="D162" s="111"/>
      <c r="E162" s="7"/>
      <c r="F162" s="111"/>
      <c r="G162" s="9">
        <f>G163+G167</f>
        <v>524078</v>
      </c>
      <c r="H162" s="9">
        <f t="shared" ref="H162:V162" si="134">H163+H167</f>
        <v>0</v>
      </c>
      <c r="I162" s="9">
        <f t="shared" si="134"/>
        <v>0</v>
      </c>
      <c r="J162" s="9">
        <f t="shared" si="134"/>
        <v>524078</v>
      </c>
      <c r="K162" s="9">
        <f t="shared" si="134"/>
        <v>13590</v>
      </c>
      <c r="L162" s="9">
        <f t="shared" si="134"/>
        <v>0</v>
      </c>
      <c r="M162" s="9">
        <f t="shared" si="134"/>
        <v>0</v>
      </c>
      <c r="N162" s="9">
        <f t="shared" si="134"/>
        <v>13590</v>
      </c>
      <c r="O162" s="9">
        <f t="shared" si="134"/>
        <v>15000</v>
      </c>
      <c r="P162" s="9">
        <f t="shared" si="134"/>
        <v>0</v>
      </c>
      <c r="Q162" s="9">
        <f t="shared" si="134"/>
        <v>0</v>
      </c>
      <c r="R162" s="9">
        <f t="shared" si="134"/>
        <v>15000</v>
      </c>
      <c r="S162" s="9">
        <f t="shared" si="134"/>
        <v>401594</v>
      </c>
      <c r="T162" s="9">
        <f t="shared" si="134"/>
        <v>0</v>
      </c>
      <c r="U162" s="9">
        <f t="shared" si="134"/>
        <v>400000</v>
      </c>
      <c r="V162" s="9">
        <f t="shared" si="134"/>
        <v>1594</v>
      </c>
    </row>
    <row r="163" spans="1:23">
      <c r="A163" s="7" t="s">
        <v>51</v>
      </c>
      <c r="B163" s="38" t="s">
        <v>131</v>
      </c>
      <c r="C163" s="12"/>
      <c r="D163" s="114"/>
      <c r="E163" s="12"/>
      <c r="F163" s="114"/>
      <c r="G163" s="9">
        <f t="shared" ref="G163:V165" si="135">G164</f>
        <v>11594</v>
      </c>
      <c r="H163" s="9">
        <f t="shared" si="135"/>
        <v>0</v>
      </c>
      <c r="I163" s="9">
        <f t="shared" si="135"/>
        <v>0</v>
      </c>
      <c r="J163" s="9">
        <f t="shared" si="135"/>
        <v>11594</v>
      </c>
      <c r="K163" s="9">
        <f t="shared" si="135"/>
        <v>10000</v>
      </c>
      <c r="L163" s="9">
        <f t="shared" si="135"/>
        <v>0</v>
      </c>
      <c r="M163" s="9">
        <f t="shared" si="135"/>
        <v>0</v>
      </c>
      <c r="N163" s="9">
        <f t="shared" si="135"/>
        <v>10000</v>
      </c>
      <c r="O163" s="9">
        <f t="shared" si="135"/>
        <v>10000</v>
      </c>
      <c r="P163" s="9">
        <f t="shared" si="135"/>
        <v>0</v>
      </c>
      <c r="Q163" s="9">
        <f t="shared" si="135"/>
        <v>0</v>
      </c>
      <c r="R163" s="9">
        <f t="shared" si="135"/>
        <v>10000</v>
      </c>
      <c r="S163" s="9">
        <f t="shared" si="135"/>
        <v>1594</v>
      </c>
      <c r="T163" s="9">
        <f t="shared" si="135"/>
        <v>0</v>
      </c>
      <c r="U163" s="9">
        <f t="shared" si="135"/>
        <v>0</v>
      </c>
      <c r="V163" s="9">
        <f>V164</f>
        <v>1594</v>
      </c>
    </row>
    <row r="164" spans="1:23" s="6" customFormat="1">
      <c r="A164" s="7">
        <v>1</v>
      </c>
      <c r="B164" s="8" t="s">
        <v>33</v>
      </c>
      <c r="C164" s="7"/>
      <c r="D164" s="111"/>
      <c r="E164" s="7"/>
      <c r="F164" s="111"/>
      <c r="G164" s="9">
        <f t="shared" si="135"/>
        <v>11594</v>
      </c>
      <c r="H164" s="9">
        <f t="shared" si="135"/>
        <v>0</v>
      </c>
      <c r="I164" s="9">
        <f t="shared" si="135"/>
        <v>0</v>
      </c>
      <c r="J164" s="9">
        <f t="shared" si="135"/>
        <v>11594</v>
      </c>
      <c r="K164" s="9">
        <f t="shared" si="135"/>
        <v>10000</v>
      </c>
      <c r="L164" s="9">
        <f t="shared" si="135"/>
        <v>0</v>
      </c>
      <c r="M164" s="9">
        <f t="shared" si="135"/>
        <v>0</v>
      </c>
      <c r="N164" s="9">
        <f t="shared" si="135"/>
        <v>10000</v>
      </c>
      <c r="O164" s="9">
        <f t="shared" si="135"/>
        <v>10000</v>
      </c>
      <c r="P164" s="9">
        <f t="shared" si="135"/>
        <v>0</v>
      </c>
      <c r="Q164" s="9">
        <f t="shared" si="135"/>
        <v>0</v>
      </c>
      <c r="R164" s="9">
        <f t="shared" si="135"/>
        <v>10000</v>
      </c>
      <c r="S164" s="9">
        <f t="shared" si="135"/>
        <v>1594</v>
      </c>
      <c r="T164" s="9">
        <f t="shared" si="135"/>
        <v>0</v>
      </c>
      <c r="U164" s="9">
        <f t="shared" si="135"/>
        <v>0</v>
      </c>
      <c r="V164" s="9">
        <f t="shared" si="135"/>
        <v>1594</v>
      </c>
    </row>
    <row r="165" spans="1:23" ht="31.2">
      <c r="A165" s="7" t="s">
        <v>56</v>
      </c>
      <c r="B165" s="10" t="s">
        <v>5</v>
      </c>
      <c r="C165" s="7"/>
      <c r="D165" s="111"/>
      <c r="E165" s="7"/>
      <c r="F165" s="111"/>
      <c r="G165" s="11">
        <f>G166</f>
        <v>11594</v>
      </c>
      <c r="H165" s="11">
        <f t="shared" si="135"/>
        <v>0</v>
      </c>
      <c r="I165" s="11">
        <f t="shared" si="135"/>
        <v>0</v>
      </c>
      <c r="J165" s="11">
        <f t="shared" si="135"/>
        <v>11594</v>
      </c>
      <c r="K165" s="11">
        <f t="shared" si="135"/>
        <v>10000</v>
      </c>
      <c r="L165" s="11">
        <f t="shared" si="135"/>
        <v>0</v>
      </c>
      <c r="M165" s="11">
        <f t="shared" si="135"/>
        <v>0</v>
      </c>
      <c r="N165" s="11">
        <f t="shared" si="135"/>
        <v>10000</v>
      </c>
      <c r="O165" s="11">
        <f t="shared" si="135"/>
        <v>10000</v>
      </c>
      <c r="P165" s="11">
        <f t="shared" si="135"/>
        <v>0</v>
      </c>
      <c r="Q165" s="11">
        <f t="shared" si="135"/>
        <v>0</v>
      </c>
      <c r="R165" s="11">
        <f t="shared" si="135"/>
        <v>10000</v>
      </c>
      <c r="S165" s="11">
        <f t="shared" si="135"/>
        <v>1594</v>
      </c>
      <c r="T165" s="11">
        <f t="shared" si="135"/>
        <v>0</v>
      </c>
      <c r="U165" s="11">
        <f t="shared" si="135"/>
        <v>0</v>
      </c>
      <c r="V165" s="11">
        <f t="shared" si="135"/>
        <v>1594</v>
      </c>
    </row>
    <row r="166" spans="1:23" ht="62.4">
      <c r="A166" s="14">
        <v>1</v>
      </c>
      <c r="B166" s="27" t="s">
        <v>181</v>
      </c>
      <c r="C166" s="14" t="s">
        <v>62</v>
      </c>
      <c r="D166" s="112" t="s">
        <v>377</v>
      </c>
      <c r="E166" s="25" t="s">
        <v>65</v>
      </c>
      <c r="F166" s="112" t="s">
        <v>378</v>
      </c>
      <c r="G166" s="34">
        <f>H166+I166+J166</f>
        <v>11594</v>
      </c>
      <c r="H166" s="15"/>
      <c r="I166" s="15"/>
      <c r="J166" s="140">
        <v>11594</v>
      </c>
      <c r="K166" s="34">
        <f>L166+M166+N166</f>
        <v>10000</v>
      </c>
      <c r="L166" s="146"/>
      <c r="M166" s="146"/>
      <c r="N166" s="146">
        <v>10000</v>
      </c>
      <c r="O166" s="34">
        <f>P166+Q166+R166</f>
        <v>10000</v>
      </c>
      <c r="P166" s="146"/>
      <c r="Q166" s="146"/>
      <c r="R166" s="146">
        <v>10000</v>
      </c>
      <c r="S166" s="34">
        <f>T166+U166+V166</f>
        <v>1594</v>
      </c>
      <c r="T166" s="15"/>
      <c r="U166" s="15"/>
      <c r="V166" s="15">
        <v>1594</v>
      </c>
    </row>
    <row r="167" spans="1:23">
      <c r="A167" s="7" t="s">
        <v>132</v>
      </c>
      <c r="B167" s="8" t="s">
        <v>331</v>
      </c>
      <c r="C167" s="12"/>
      <c r="D167" s="114"/>
      <c r="E167" s="12"/>
      <c r="F167" s="114"/>
      <c r="G167" s="9">
        <f t="shared" ref="G167:V169" si="136">G168</f>
        <v>512484</v>
      </c>
      <c r="H167" s="9">
        <f t="shared" si="136"/>
        <v>0</v>
      </c>
      <c r="I167" s="9">
        <f t="shared" si="136"/>
        <v>0</v>
      </c>
      <c r="J167" s="9">
        <f t="shared" si="136"/>
        <v>512484</v>
      </c>
      <c r="K167" s="9">
        <f t="shared" si="136"/>
        <v>3590</v>
      </c>
      <c r="L167" s="9">
        <f t="shared" si="136"/>
        <v>0</v>
      </c>
      <c r="M167" s="9">
        <f t="shared" si="136"/>
        <v>0</v>
      </c>
      <c r="N167" s="9">
        <f t="shared" si="136"/>
        <v>3590</v>
      </c>
      <c r="O167" s="9">
        <f t="shared" si="136"/>
        <v>5000</v>
      </c>
      <c r="P167" s="9">
        <f t="shared" si="136"/>
        <v>0</v>
      </c>
      <c r="Q167" s="9">
        <f t="shared" si="136"/>
        <v>0</v>
      </c>
      <c r="R167" s="9">
        <f t="shared" si="136"/>
        <v>5000</v>
      </c>
      <c r="S167" s="9">
        <f t="shared" si="136"/>
        <v>400000</v>
      </c>
      <c r="T167" s="9">
        <f t="shared" si="136"/>
        <v>0</v>
      </c>
      <c r="U167" s="9">
        <f t="shared" si="136"/>
        <v>400000</v>
      </c>
      <c r="V167" s="9">
        <f>V168</f>
        <v>0</v>
      </c>
    </row>
    <row r="168" spans="1:23" s="6" customFormat="1">
      <c r="A168" s="7">
        <v>1</v>
      </c>
      <c r="B168" s="8" t="s">
        <v>33</v>
      </c>
      <c r="C168" s="7"/>
      <c r="D168" s="111"/>
      <c r="E168" s="7"/>
      <c r="F168" s="111"/>
      <c r="G168" s="9">
        <f t="shared" si="136"/>
        <v>512484</v>
      </c>
      <c r="H168" s="9">
        <f t="shared" si="136"/>
        <v>0</v>
      </c>
      <c r="I168" s="9">
        <f t="shared" si="136"/>
        <v>0</v>
      </c>
      <c r="J168" s="9">
        <f t="shared" si="136"/>
        <v>512484</v>
      </c>
      <c r="K168" s="9">
        <f t="shared" si="136"/>
        <v>3590</v>
      </c>
      <c r="L168" s="9">
        <f t="shared" si="136"/>
        <v>0</v>
      </c>
      <c r="M168" s="9">
        <f t="shared" si="136"/>
        <v>0</v>
      </c>
      <c r="N168" s="9">
        <f t="shared" si="136"/>
        <v>3590</v>
      </c>
      <c r="O168" s="9">
        <f t="shared" si="136"/>
        <v>5000</v>
      </c>
      <c r="P168" s="9">
        <f t="shared" si="136"/>
        <v>0</v>
      </c>
      <c r="Q168" s="9">
        <f t="shared" si="136"/>
        <v>0</v>
      </c>
      <c r="R168" s="9">
        <f t="shared" si="136"/>
        <v>5000</v>
      </c>
      <c r="S168" s="9">
        <f t="shared" si="136"/>
        <v>400000</v>
      </c>
      <c r="T168" s="9">
        <f t="shared" si="136"/>
        <v>0</v>
      </c>
      <c r="U168" s="9">
        <f t="shared" si="136"/>
        <v>400000</v>
      </c>
      <c r="V168" s="9">
        <f t="shared" si="136"/>
        <v>0</v>
      </c>
    </row>
    <row r="169" spans="1:23" ht="31.2">
      <c r="A169" s="7" t="s">
        <v>56</v>
      </c>
      <c r="B169" s="10" t="s">
        <v>5</v>
      </c>
      <c r="C169" s="7"/>
      <c r="D169" s="111"/>
      <c r="E169" s="7"/>
      <c r="F169" s="111"/>
      <c r="G169" s="11">
        <f>G170</f>
        <v>512484</v>
      </c>
      <c r="H169" s="11">
        <f t="shared" si="136"/>
        <v>0</v>
      </c>
      <c r="I169" s="11">
        <f t="shared" si="136"/>
        <v>0</v>
      </c>
      <c r="J169" s="11">
        <f t="shared" si="136"/>
        <v>512484</v>
      </c>
      <c r="K169" s="11">
        <f t="shared" si="136"/>
        <v>3590</v>
      </c>
      <c r="L169" s="11">
        <f t="shared" si="136"/>
        <v>0</v>
      </c>
      <c r="M169" s="11">
        <f t="shared" si="136"/>
        <v>0</v>
      </c>
      <c r="N169" s="11">
        <f t="shared" si="136"/>
        <v>3590</v>
      </c>
      <c r="O169" s="11">
        <f t="shared" si="136"/>
        <v>5000</v>
      </c>
      <c r="P169" s="11">
        <f t="shared" si="136"/>
        <v>0</v>
      </c>
      <c r="Q169" s="11">
        <f t="shared" si="136"/>
        <v>0</v>
      </c>
      <c r="R169" s="11">
        <f t="shared" si="136"/>
        <v>5000</v>
      </c>
      <c r="S169" s="11">
        <f t="shared" si="136"/>
        <v>400000</v>
      </c>
      <c r="T169" s="11">
        <f t="shared" si="136"/>
        <v>0</v>
      </c>
      <c r="U169" s="11">
        <f t="shared" si="136"/>
        <v>400000</v>
      </c>
      <c r="V169" s="11">
        <f t="shared" si="136"/>
        <v>0</v>
      </c>
    </row>
    <row r="170" spans="1:23" ht="62.4">
      <c r="A170" s="14">
        <v>1</v>
      </c>
      <c r="B170" s="27" t="s">
        <v>168</v>
      </c>
      <c r="C170" s="14" t="s">
        <v>6</v>
      </c>
      <c r="D170" s="112"/>
      <c r="E170" s="25" t="s">
        <v>169</v>
      </c>
      <c r="F170" s="119" t="s">
        <v>379</v>
      </c>
      <c r="G170" s="34">
        <f>H170+I170+J170</f>
        <v>512484</v>
      </c>
      <c r="H170" s="15"/>
      <c r="I170" s="15"/>
      <c r="J170" s="34">
        <v>512484</v>
      </c>
      <c r="K170" s="34">
        <f>L170+M170+N170</f>
        <v>3590</v>
      </c>
      <c r="L170" s="146"/>
      <c r="M170" s="146"/>
      <c r="N170" s="15">
        <f>5000-1410</f>
        <v>3590</v>
      </c>
      <c r="O170" s="34">
        <f>P170+Q170+R170</f>
        <v>5000</v>
      </c>
      <c r="P170" s="146"/>
      <c r="Q170" s="146"/>
      <c r="R170" s="146">
        <v>5000</v>
      </c>
      <c r="S170" s="34">
        <f>T170+U170+V170</f>
        <v>400000</v>
      </c>
      <c r="T170" s="15"/>
      <c r="U170" s="15">
        <v>400000</v>
      </c>
      <c r="V170" s="15"/>
    </row>
    <row r="171" spans="1:23" s="6" customFormat="1" ht="31.2">
      <c r="A171" s="7" t="s">
        <v>51</v>
      </c>
      <c r="B171" s="8" t="s">
        <v>40</v>
      </c>
      <c r="C171" s="7"/>
      <c r="D171" s="111"/>
      <c r="E171" s="7"/>
      <c r="F171" s="111"/>
      <c r="G171" s="9">
        <f t="shared" ref="G171:R171" si="137">G172+G177+G181+G185+G189+G193</f>
        <v>878187</v>
      </c>
      <c r="H171" s="9">
        <f t="shared" si="137"/>
        <v>0</v>
      </c>
      <c r="I171" s="9">
        <f t="shared" si="137"/>
        <v>615000</v>
      </c>
      <c r="J171" s="9">
        <f t="shared" si="137"/>
        <v>263187</v>
      </c>
      <c r="K171" s="9">
        <f t="shared" si="137"/>
        <v>124243</v>
      </c>
      <c r="L171" s="9">
        <f t="shared" si="137"/>
        <v>0</v>
      </c>
      <c r="M171" s="9">
        <f t="shared" si="137"/>
        <v>51200</v>
      </c>
      <c r="N171" s="9">
        <f t="shared" si="137"/>
        <v>73043</v>
      </c>
      <c r="O171" s="9">
        <f t="shared" si="137"/>
        <v>132500</v>
      </c>
      <c r="P171" s="9">
        <f t="shared" si="137"/>
        <v>0</v>
      </c>
      <c r="Q171" s="9">
        <f t="shared" si="137"/>
        <v>51200</v>
      </c>
      <c r="R171" s="9">
        <f t="shared" si="137"/>
        <v>81300</v>
      </c>
      <c r="S171" s="9">
        <f>S172+S177+S181+S185+S189+S193</f>
        <v>585500</v>
      </c>
      <c r="T171" s="9">
        <f t="shared" ref="T171:V171" si="138">T172+T177+T181+T185+T189+T193</f>
        <v>0</v>
      </c>
      <c r="U171" s="9">
        <f t="shared" si="138"/>
        <v>563800</v>
      </c>
      <c r="V171" s="9">
        <f t="shared" si="138"/>
        <v>21700</v>
      </c>
      <c r="W171" s="142"/>
    </row>
    <row r="172" spans="1:23" ht="31.2">
      <c r="A172" s="7" t="s">
        <v>51</v>
      </c>
      <c r="B172" s="8" t="s">
        <v>125</v>
      </c>
      <c r="C172" s="12"/>
      <c r="D172" s="114"/>
      <c r="E172" s="12"/>
      <c r="F172" s="114"/>
      <c r="G172" s="9">
        <f t="shared" ref="G172:V173" si="139">G173</f>
        <v>201337</v>
      </c>
      <c r="H172" s="9">
        <f t="shared" si="139"/>
        <v>0</v>
      </c>
      <c r="I172" s="9">
        <f t="shared" si="139"/>
        <v>150000</v>
      </c>
      <c r="J172" s="9">
        <f t="shared" si="139"/>
        <v>51337</v>
      </c>
      <c r="K172" s="9">
        <f t="shared" si="139"/>
        <v>8698</v>
      </c>
      <c r="L172" s="9">
        <f t="shared" si="139"/>
        <v>0</v>
      </c>
      <c r="M172" s="9">
        <f t="shared" si="139"/>
        <v>0</v>
      </c>
      <c r="N172" s="9">
        <f t="shared" si="139"/>
        <v>8698</v>
      </c>
      <c r="O172" s="9">
        <f t="shared" si="139"/>
        <v>9300</v>
      </c>
      <c r="P172" s="9">
        <f t="shared" si="139"/>
        <v>0</v>
      </c>
      <c r="Q172" s="9">
        <f t="shared" si="139"/>
        <v>0</v>
      </c>
      <c r="R172" s="9">
        <f t="shared" si="139"/>
        <v>9300</v>
      </c>
      <c r="S172" s="9">
        <f t="shared" si="139"/>
        <v>171700</v>
      </c>
      <c r="T172" s="9">
        <f t="shared" si="139"/>
        <v>0</v>
      </c>
      <c r="U172" s="9">
        <f t="shared" si="139"/>
        <v>150000</v>
      </c>
      <c r="V172" s="9">
        <f t="shared" si="139"/>
        <v>21700</v>
      </c>
    </row>
    <row r="173" spans="1:23" s="6" customFormat="1">
      <c r="A173" s="7">
        <v>1</v>
      </c>
      <c r="B173" s="8" t="s">
        <v>33</v>
      </c>
      <c r="C173" s="7"/>
      <c r="D173" s="111"/>
      <c r="E173" s="7"/>
      <c r="F173" s="111"/>
      <c r="G173" s="9">
        <f>G174</f>
        <v>201337</v>
      </c>
      <c r="H173" s="9">
        <f t="shared" si="139"/>
        <v>0</v>
      </c>
      <c r="I173" s="9">
        <f t="shared" si="139"/>
        <v>150000</v>
      </c>
      <c r="J173" s="9">
        <f t="shared" si="139"/>
        <v>51337</v>
      </c>
      <c r="K173" s="9">
        <f t="shared" si="139"/>
        <v>8698</v>
      </c>
      <c r="L173" s="9">
        <f t="shared" si="139"/>
        <v>0</v>
      </c>
      <c r="M173" s="9">
        <f t="shared" si="139"/>
        <v>0</v>
      </c>
      <c r="N173" s="9">
        <f t="shared" si="139"/>
        <v>8698</v>
      </c>
      <c r="O173" s="9">
        <f t="shared" si="139"/>
        <v>9300</v>
      </c>
      <c r="P173" s="9">
        <f t="shared" si="139"/>
        <v>0</v>
      </c>
      <c r="Q173" s="9">
        <f t="shared" si="139"/>
        <v>0</v>
      </c>
      <c r="R173" s="9">
        <f t="shared" si="139"/>
        <v>9300</v>
      </c>
      <c r="S173" s="9">
        <f t="shared" si="139"/>
        <v>171700</v>
      </c>
      <c r="T173" s="9">
        <f t="shared" si="139"/>
        <v>0</v>
      </c>
      <c r="U173" s="9">
        <f t="shared" si="139"/>
        <v>150000</v>
      </c>
      <c r="V173" s="9">
        <f t="shared" si="139"/>
        <v>21700</v>
      </c>
    </row>
    <row r="174" spans="1:23" ht="31.2">
      <c r="A174" s="7" t="s">
        <v>56</v>
      </c>
      <c r="B174" s="10" t="s">
        <v>5</v>
      </c>
      <c r="C174" s="7"/>
      <c r="D174" s="111"/>
      <c r="E174" s="7"/>
      <c r="F174" s="111"/>
      <c r="G174" s="11">
        <f>G175+G176</f>
        <v>201337</v>
      </c>
      <c r="H174" s="11">
        <f t="shared" ref="H174:V174" si="140">H175+H176</f>
        <v>0</v>
      </c>
      <c r="I174" s="11">
        <f t="shared" si="140"/>
        <v>150000</v>
      </c>
      <c r="J174" s="11">
        <f t="shared" si="140"/>
        <v>51337</v>
      </c>
      <c r="K174" s="11">
        <f t="shared" si="140"/>
        <v>8698</v>
      </c>
      <c r="L174" s="11">
        <f t="shared" si="140"/>
        <v>0</v>
      </c>
      <c r="M174" s="11">
        <f t="shared" si="140"/>
        <v>0</v>
      </c>
      <c r="N174" s="11">
        <f t="shared" si="140"/>
        <v>8698</v>
      </c>
      <c r="O174" s="11">
        <f t="shared" si="140"/>
        <v>9300</v>
      </c>
      <c r="P174" s="11">
        <f t="shared" si="140"/>
        <v>0</v>
      </c>
      <c r="Q174" s="11">
        <f t="shared" si="140"/>
        <v>0</v>
      </c>
      <c r="R174" s="11">
        <f t="shared" si="140"/>
        <v>9300</v>
      </c>
      <c r="S174" s="11">
        <f t="shared" si="140"/>
        <v>171700</v>
      </c>
      <c r="T174" s="11">
        <f t="shared" si="140"/>
        <v>0</v>
      </c>
      <c r="U174" s="11">
        <f t="shared" si="140"/>
        <v>150000</v>
      </c>
      <c r="V174" s="11">
        <f t="shared" si="140"/>
        <v>21700</v>
      </c>
    </row>
    <row r="175" spans="1:23" s="18" customFormat="1" ht="118.8">
      <c r="A175" s="14">
        <v>1</v>
      </c>
      <c r="B175" s="27" t="s">
        <v>158</v>
      </c>
      <c r="C175" s="14" t="s">
        <v>384</v>
      </c>
      <c r="D175" s="112" t="s">
        <v>385</v>
      </c>
      <c r="E175" s="25" t="s">
        <v>169</v>
      </c>
      <c r="F175" s="128" t="s">
        <v>386</v>
      </c>
      <c r="G175" s="34">
        <f>H175+I175+J175</f>
        <v>168004</v>
      </c>
      <c r="H175" s="14"/>
      <c r="I175" s="15">
        <v>150000</v>
      </c>
      <c r="J175" s="15">
        <v>18004</v>
      </c>
      <c r="K175" s="34">
        <f>L175+M175+N175</f>
        <v>1000</v>
      </c>
      <c r="L175" s="146"/>
      <c r="M175" s="146"/>
      <c r="N175" s="146">
        <v>1000</v>
      </c>
      <c r="O175" s="34">
        <f>P175+Q175+R175</f>
        <v>1000</v>
      </c>
      <c r="P175" s="146"/>
      <c r="Q175" s="15"/>
      <c r="R175" s="146">
        <v>1000</v>
      </c>
      <c r="S175" s="34">
        <f>T175+U175+V175</f>
        <v>150000</v>
      </c>
      <c r="T175" s="15"/>
      <c r="U175" s="15">
        <v>150000</v>
      </c>
      <c r="V175" s="15"/>
    </row>
    <row r="176" spans="1:23" s="18" customFormat="1" ht="62.4">
      <c r="A176" s="14">
        <v>2</v>
      </c>
      <c r="B176" s="27" t="s">
        <v>159</v>
      </c>
      <c r="C176" s="14" t="s">
        <v>387</v>
      </c>
      <c r="D176" s="112" t="s">
        <v>388</v>
      </c>
      <c r="E176" s="25" t="s">
        <v>65</v>
      </c>
      <c r="F176" s="112" t="s">
        <v>389</v>
      </c>
      <c r="G176" s="34">
        <f>H176+I176+J176</f>
        <v>33333</v>
      </c>
      <c r="H176" s="14"/>
      <c r="I176" s="15"/>
      <c r="J176" s="140">
        <v>33333</v>
      </c>
      <c r="K176" s="34">
        <f>L176+M176+N176</f>
        <v>7698</v>
      </c>
      <c r="L176" s="146"/>
      <c r="M176" s="146"/>
      <c r="N176" s="146">
        <f>8300-602</f>
        <v>7698</v>
      </c>
      <c r="O176" s="34">
        <f>P176+Q176+R176</f>
        <v>8300</v>
      </c>
      <c r="P176" s="146"/>
      <c r="Q176" s="15"/>
      <c r="R176" s="146">
        <v>8300</v>
      </c>
      <c r="S176" s="34">
        <f>T176+U176+V176</f>
        <v>21700</v>
      </c>
      <c r="T176" s="15"/>
      <c r="U176" s="15"/>
      <c r="V176" s="15">
        <v>21700</v>
      </c>
    </row>
    <row r="177" spans="1:22" ht="31.2">
      <c r="A177" s="7" t="s">
        <v>132</v>
      </c>
      <c r="B177" s="8" t="s">
        <v>383</v>
      </c>
      <c r="C177" s="12"/>
      <c r="D177" s="114"/>
      <c r="E177" s="12"/>
      <c r="F177" s="114"/>
      <c r="G177" s="9">
        <f t="shared" ref="G177:V179" si="141">G178</f>
        <v>386000</v>
      </c>
      <c r="H177" s="9">
        <f t="shared" si="141"/>
        <v>0</v>
      </c>
      <c r="I177" s="9">
        <f t="shared" si="141"/>
        <v>315000</v>
      </c>
      <c r="J177" s="9">
        <f t="shared" si="141"/>
        <v>71000</v>
      </c>
      <c r="K177" s="9">
        <f t="shared" si="141"/>
        <v>83200</v>
      </c>
      <c r="L177" s="9">
        <f t="shared" si="141"/>
        <v>0</v>
      </c>
      <c r="M177" s="9">
        <f t="shared" si="141"/>
        <v>51200</v>
      </c>
      <c r="N177" s="9">
        <f t="shared" si="141"/>
        <v>32000</v>
      </c>
      <c r="O177" s="9">
        <f t="shared" si="141"/>
        <v>83200</v>
      </c>
      <c r="P177" s="9">
        <f t="shared" si="141"/>
        <v>0</v>
      </c>
      <c r="Q177" s="9">
        <f t="shared" si="141"/>
        <v>51200</v>
      </c>
      <c r="R177" s="9">
        <f t="shared" si="141"/>
        <v>32000</v>
      </c>
      <c r="S177" s="9">
        <f t="shared" si="141"/>
        <v>263800</v>
      </c>
      <c r="T177" s="9">
        <f t="shared" si="141"/>
        <v>0</v>
      </c>
      <c r="U177" s="9">
        <f t="shared" si="141"/>
        <v>263800</v>
      </c>
      <c r="V177" s="9">
        <f t="shared" si="141"/>
        <v>0</v>
      </c>
    </row>
    <row r="178" spans="1:22" s="6" customFormat="1">
      <c r="A178" s="7">
        <v>1</v>
      </c>
      <c r="B178" s="8" t="s">
        <v>33</v>
      </c>
      <c r="C178" s="7"/>
      <c r="D178" s="111"/>
      <c r="E178" s="7"/>
      <c r="F178" s="111"/>
      <c r="G178" s="9">
        <f>G179</f>
        <v>386000</v>
      </c>
      <c r="H178" s="9">
        <f t="shared" si="141"/>
        <v>0</v>
      </c>
      <c r="I178" s="9">
        <f t="shared" si="141"/>
        <v>315000</v>
      </c>
      <c r="J178" s="9">
        <f t="shared" si="141"/>
        <v>71000</v>
      </c>
      <c r="K178" s="9">
        <f t="shared" si="141"/>
        <v>83200</v>
      </c>
      <c r="L178" s="9">
        <f t="shared" si="141"/>
        <v>0</v>
      </c>
      <c r="M178" s="9">
        <f t="shared" si="141"/>
        <v>51200</v>
      </c>
      <c r="N178" s="9">
        <f t="shared" si="141"/>
        <v>32000</v>
      </c>
      <c r="O178" s="9">
        <f t="shared" si="141"/>
        <v>83200</v>
      </c>
      <c r="P178" s="9">
        <f t="shared" si="141"/>
        <v>0</v>
      </c>
      <c r="Q178" s="9">
        <f t="shared" si="141"/>
        <v>51200</v>
      </c>
      <c r="R178" s="9">
        <f t="shared" si="141"/>
        <v>32000</v>
      </c>
      <c r="S178" s="9">
        <f t="shared" si="141"/>
        <v>263800</v>
      </c>
      <c r="T178" s="9">
        <f t="shared" si="141"/>
        <v>0</v>
      </c>
      <c r="U178" s="9">
        <f t="shared" si="141"/>
        <v>263800</v>
      </c>
      <c r="V178" s="9">
        <f t="shared" si="141"/>
        <v>0</v>
      </c>
    </row>
    <row r="179" spans="1:22" ht="31.2">
      <c r="A179" s="7" t="s">
        <v>56</v>
      </c>
      <c r="B179" s="10" t="s">
        <v>5</v>
      </c>
      <c r="C179" s="7"/>
      <c r="D179" s="111"/>
      <c r="E179" s="7"/>
      <c r="F179" s="111"/>
      <c r="G179" s="11">
        <f>G180</f>
        <v>386000</v>
      </c>
      <c r="H179" s="11">
        <f t="shared" si="141"/>
        <v>0</v>
      </c>
      <c r="I179" s="11">
        <f t="shared" si="141"/>
        <v>315000</v>
      </c>
      <c r="J179" s="11">
        <f t="shared" si="141"/>
        <v>71000</v>
      </c>
      <c r="K179" s="11">
        <f t="shared" si="141"/>
        <v>83200</v>
      </c>
      <c r="L179" s="11">
        <f t="shared" si="141"/>
        <v>0</v>
      </c>
      <c r="M179" s="11">
        <f t="shared" si="141"/>
        <v>51200</v>
      </c>
      <c r="N179" s="11">
        <f t="shared" si="141"/>
        <v>32000</v>
      </c>
      <c r="O179" s="11">
        <f t="shared" si="141"/>
        <v>83200</v>
      </c>
      <c r="P179" s="11">
        <f t="shared" si="141"/>
        <v>0</v>
      </c>
      <c r="Q179" s="11">
        <f t="shared" si="141"/>
        <v>51200</v>
      </c>
      <c r="R179" s="11">
        <f t="shared" si="141"/>
        <v>32000</v>
      </c>
      <c r="S179" s="11">
        <f t="shared" si="141"/>
        <v>263800</v>
      </c>
      <c r="T179" s="11">
        <f t="shared" si="141"/>
        <v>0</v>
      </c>
      <c r="U179" s="11">
        <f t="shared" si="141"/>
        <v>263800</v>
      </c>
      <c r="V179" s="11">
        <f t="shared" si="141"/>
        <v>0</v>
      </c>
    </row>
    <row r="180" spans="1:22" s="18" customFormat="1" ht="62.4">
      <c r="A180" s="14">
        <v>1</v>
      </c>
      <c r="B180" s="27" t="s">
        <v>380</v>
      </c>
      <c r="C180" s="14" t="s">
        <v>11</v>
      </c>
      <c r="D180" s="112" t="s">
        <v>381</v>
      </c>
      <c r="E180" s="25" t="s">
        <v>65</v>
      </c>
      <c r="F180" s="128" t="s">
        <v>382</v>
      </c>
      <c r="G180" s="34">
        <f>H180+I180+J180</f>
        <v>386000</v>
      </c>
      <c r="H180" s="14"/>
      <c r="I180" s="15">
        <v>315000</v>
      </c>
      <c r="J180" s="15">
        <v>71000</v>
      </c>
      <c r="K180" s="34">
        <f>L180+M180+N180</f>
        <v>83200</v>
      </c>
      <c r="L180" s="146"/>
      <c r="M180" s="146">
        <v>51200</v>
      </c>
      <c r="N180" s="146">
        <v>32000</v>
      </c>
      <c r="O180" s="34">
        <f>P180+Q180+R180</f>
        <v>83200</v>
      </c>
      <c r="P180" s="146"/>
      <c r="Q180" s="15">
        <v>51200</v>
      </c>
      <c r="R180" s="146">
        <v>32000</v>
      </c>
      <c r="S180" s="34">
        <f>T180+U180+V180</f>
        <v>263800</v>
      </c>
      <c r="T180" s="15"/>
      <c r="U180" s="15">
        <v>263800</v>
      </c>
      <c r="V180" s="15"/>
    </row>
    <row r="181" spans="1:22">
      <c r="A181" s="7" t="s">
        <v>192</v>
      </c>
      <c r="B181" s="8" t="s">
        <v>95</v>
      </c>
      <c r="C181" s="12"/>
      <c r="D181" s="114"/>
      <c r="E181" s="12"/>
      <c r="F181" s="114"/>
      <c r="G181" s="9">
        <f t="shared" ref="G181:V183" si="142">G182</f>
        <v>103847</v>
      </c>
      <c r="H181" s="9">
        <f t="shared" si="142"/>
        <v>0</v>
      </c>
      <c r="I181" s="9">
        <f t="shared" si="142"/>
        <v>55000</v>
      </c>
      <c r="J181" s="9">
        <f t="shared" si="142"/>
        <v>48847</v>
      </c>
      <c r="K181" s="9">
        <f t="shared" si="142"/>
        <v>14000</v>
      </c>
      <c r="L181" s="9">
        <f t="shared" si="142"/>
        <v>0</v>
      </c>
      <c r="M181" s="9">
        <f t="shared" si="142"/>
        <v>0</v>
      </c>
      <c r="N181" s="9">
        <f t="shared" si="142"/>
        <v>14000</v>
      </c>
      <c r="O181" s="9">
        <f t="shared" si="142"/>
        <v>14000</v>
      </c>
      <c r="P181" s="9">
        <f t="shared" si="142"/>
        <v>0</v>
      </c>
      <c r="Q181" s="9">
        <f t="shared" si="142"/>
        <v>0</v>
      </c>
      <c r="R181" s="9">
        <f t="shared" si="142"/>
        <v>14000</v>
      </c>
      <c r="S181" s="9">
        <f t="shared" si="142"/>
        <v>55000</v>
      </c>
      <c r="T181" s="9">
        <f t="shared" si="142"/>
        <v>0</v>
      </c>
      <c r="U181" s="9">
        <f t="shared" si="142"/>
        <v>55000</v>
      </c>
      <c r="V181" s="9">
        <f>V182</f>
        <v>0</v>
      </c>
    </row>
    <row r="182" spans="1:22" s="6" customFormat="1">
      <c r="A182" s="7">
        <v>1</v>
      </c>
      <c r="B182" s="8" t="s">
        <v>33</v>
      </c>
      <c r="C182" s="7"/>
      <c r="D182" s="111"/>
      <c r="E182" s="7"/>
      <c r="F182" s="111"/>
      <c r="G182" s="9">
        <f t="shared" si="142"/>
        <v>103847</v>
      </c>
      <c r="H182" s="9">
        <f t="shared" si="142"/>
        <v>0</v>
      </c>
      <c r="I182" s="9">
        <f t="shared" si="142"/>
        <v>55000</v>
      </c>
      <c r="J182" s="9">
        <f t="shared" si="142"/>
        <v>48847</v>
      </c>
      <c r="K182" s="9">
        <f t="shared" si="142"/>
        <v>14000</v>
      </c>
      <c r="L182" s="9">
        <f t="shared" si="142"/>
        <v>0</v>
      </c>
      <c r="M182" s="9">
        <f t="shared" si="142"/>
        <v>0</v>
      </c>
      <c r="N182" s="9">
        <f t="shared" si="142"/>
        <v>14000</v>
      </c>
      <c r="O182" s="9">
        <f t="shared" si="142"/>
        <v>14000</v>
      </c>
      <c r="P182" s="9">
        <f t="shared" si="142"/>
        <v>0</v>
      </c>
      <c r="Q182" s="9">
        <f t="shared" si="142"/>
        <v>0</v>
      </c>
      <c r="R182" s="9">
        <f t="shared" si="142"/>
        <v>14000</v>
      </c>
      <c r="S182" s="9">
        <f t="shared" si="142"/>
        <v>55000</v>
      </c>
      <c r="T182" s="9">
        <f t="shared" si="142"/>
        <v>0</v>
      </c>
      <c r="U182" s="9">
        <f t="shared" si="142"/>
        <v>55000</v>
      </c>
      <c r="V182" s="9">
        <f t="shared" si="142"/>
        <v>0</v>
      </c>
    </row>
    <row r="183" spans="1:22" ht="31.2">
      <c r="A183" s="7" t="s">
        <v>56</v>
      </c>
      <c r="B183" s="10" t="s">
        <v>5</v>
      </c>
      <c r="C183" s="7"/>
      <c r="D183" s="111"/>
      <c r="E183" s="7"/>
      <c r="F183" s="111"/>
      <c r="G183" s="11">
        <f>G184</f>
        <v>103847</v>
      </c>
      <c r="H183" s="11">
        <f t="shared" si="142"/>
        <v>0</v>
      </c>
      <c r="I183" s="11">
        <f t="shared" si="142"/>
        <v>55000</v>
      </c>
      <c r="J183" s="11">
        <f t="shared" si="142"/>
        <v>48847</v>
      </c>
      <c r="K183" s="11">
        <f t="shared" si="142"/>
        <v>14000</v>
      </c>
      <c r="L183" s="11">
        <f t="shared" si="142"/>
        <v>0</v>
      </c>
      <c r="M183" s="11">
        <f t="shared" si="142"/>
        <v>0</v>
      </c>
      <c r="N183" s="11">
        <f t="shared" si="142"/>
        <v>14000</v>
      </c>
      <c r="O183" s="11">
        <f t="shared" si="142"/>
        <v>14000</v>
      </c>
      <c r="P183" s="11">
        <f t="shared" si="142"/>
        <v>0</v>
      </c>
      <c r="Q183" s="11">
        <f t="shared" si="142"/>
        <v>0</v>
      </c>
      <c r="R183" s="11">
        <f t="shared" si="142"/>
        <v>14000</v>
      </c>
      <c r="S183" s="11">
        <f t="shared" si="142"/>
        <v>55000</v>
      </c>
      <c r="T183" s="11">
        <f t="shared" si="142"/>
        <v>0</v>
      </c>
      <c r="U183" s="11">
        <f t="shared" si="142"/>
        <v>55000</v>
      </c>
      <c r="V183" s="11">
        <f t="shared" si="142"/>
        <v>0</v>
      </c>
    </row>
    <row r="184" spans="1:22" ht="62.4">
      <c r="A184" s="85">
        <v>1</v>
      </c>
      <c r="B184" s="31" t="s">
        <v>119</v>
      </c>
      <c r="C184" s="86" t="s">
        <v>97</v>
      </c>
      <c r="D184" s="113"/>
      <c r="E184" s="87" t="s">
        <v>65</v>
      </c>
      <c r="F184" s="119" t="s">
        <v>156</v>
      </c>
      <c r="G184" s="73">
        <v>103847</v>
      </c>
      <c r="H184" s="73"/>
      <c r="I184" s="73">
        <v>55000</v>
      </c>
      <c r="J184" s="73">
        <f>G184-I184</f>
        <v>48847</v>
      </c>
      <c r="K184" s="73">
        <f>L184+M184+N184</f>
        <v>14000</v>
      </c>
      <c r="L184" s="73"/>
      <c r="M184" s="73"/>
      <c r="N184" s="73">
        <v>14000</v>
      </c>
      <c r="O184" s="73">
        <f>P184+Q184+R184</f>
        <v>14000</v>
      </c>
      <c r="P184" s="73"/>
      <c r="Q184" s="73"/>
      <c r="R184" s="73">
        <v>14000</v>
      </c>
      <c r="S184" s="73">
        <f>T184+U184+V184</f>
        <v>55000</v>
      </c>
      <c r="T184" s="73"/>
      <c r="U184" s="73">
        <v>55000</v>
      </c>
      <c r="V184" s="73"/>
    </row>
    <row r="185" spans="1:22">
      <c r="A185" s="7" t="s">
        <v>193</v>
      </c>
      <c r="B185" s="8" t="s">
        <v>116</v>
      </c>
      <c r="C185" s="12"/>
      <c r="D185" s="114"/>
      <c r="E185" s="12"/>
      <c r="F185" s="114"/>
      <c r="G185" s="9">
        <f t="shared" ref="G185:V187" si="143">G186</f>
        <v>82643</v>
      </c>
      <c r="H185" s="9">
        <f t="shared" si="143"/>
        <v>0</v>
      </c>
      <c r="I185" s="9">
        <f t="shared" si="143"/>
        <v>44000</v>
      </c>
      <c r="J185" s="9">
        <f t="shared" si="143"/>
        <v>38643</v>
      </c>
      <c r="K185" s="9">
        <f t="shared" si="143"/>
        <v>3780</v>
      </c>
      <c r="L185" s="9">
        <f t="shared" si="143"/>
        <v>0</v>
      </c>
      <c r="M185" s="9">
        <f t="shared" si="143"/>
        <v>0</v>
      </c>
      <c r="N185" s="9">
        <f t="shared" si="143"/>
        <v>3780</v>
      </c>
      <c r="O185" s="9">
        <f t="shared" si="143"/>
        <v>11000</v>
      </c>
      <c r="P185" s="9">
        <f t="shared" si="143"/>
        <v>0</v>
      </c>
      <c r="Q185" s="9">
        <f t="shared" si="143"/>
        <v>0</v>
      </c>
      <c r="R185" s="9">
        <f t="shared" si="143"/>
        <v>11000</v>
      </c>
      <c r="S185" s="9">
        <f t="shared" si="143"/>
        <v>44000</v>
      </c>
      <c r="T185" s="9">
        <f t="shared" si="143"/>
        <v>0</v>
      </c>
      <c r="U185" s="9">
        <f t="shared" si="143"/>
        <v>44000</v>
      </c>
      <c r="V185" s="9">
        <f>V186</f>
        <v>0</v>
      </c>
    </row>
    <row r="186" spans="1:22" s="6" customFormat="1">
      <c r="A186" s="7">
        <v>1</v>
      </c>
      <c r="B186" s="8" t="s">
        <v>33</v>
      </c>
      <c r="C186" s="7"/>
      <c r="D186" s="111"/>
      <c r="E186" s="7"/>
      <c r="F186" s="111"/>
      <c r="G186" s="9">
        <f t="shared" si="143"/>
        <v>82643</v>
      </c>
      <c r="H186" s="9">
        <f t="shared" si="143"/>
        <v>0</v>
      </c>
      <c r="I186" s="9">
        <f t="shared" si="143"/>
        <v>44000</v>
      </c>
      <c r="J186" s="9">
        <f t="shared" si="143"/>
        <v>38643</v>
      </c>
      <c r="K186" s="9">
        <f t="shared" si="143"/>
        <v>3780</v>
      </c>
      <c r="L186" s="9">
        <f t="shared" si="143"/>
        <v>0</v>
      </c>
      <c r="M186" s="9">
        <f t="shared" si="143"/>
        <v>0</v>
      </c>
      <c r="N186" s="9">
        <f t="shared" si="143"/>
        <v>3780</v>
      </c>
      <c r="O186" s="9">
        <f t="shared" si="143"/>
        <v>11000</v>
      </c>
      <c r="P186" s="9">
        <f t="shared" si="143"/>
        <v>0</v>
      </c>
      <c r="Q186" s="9">
        <f t="shared" si="143"/>
        <v>0</v>
      </c>
      <c r="R186" s="9">
        <f t="shared" si="143"/>
        <v>11000</v>
      </c>
      <c r="S186" s="9">
        <f t="shared" si="143"/>
        <v>44000</v>
      </c>
      <c r="T186" s="9">
        <f t="shared" si="143"/>
        <v>0</v>
      </c>
      <c r="U186" s="9">
        <f t="shared" si="143"/>
        <v>44000</v>
      </c>
      <c r="V186" s="9">
        <f t="shared" si="143"/>
        <v>0</v>
      </c>
    </row>
    <row r="187" spans="1:22" ht="31.2">
      <c r="A187" s="7" t="s">
        <v>56</v>
      </c>
      <c r="B187" s="10" t="s">
        <v>5</v>
      </c>
      <c r="C187" s="7"/>
      <c r="D187" s="111"/>
      <c r="E187" s="7"/>
      <c r="F187" s="111"/>
      <c r="G187" s="11">
        <f>G188</f>
        <v>82643</v>
      </c>
      <c r="H187" s="11">
        <f t="shared" si="143"/>
        <v>0</v>
      </c>
      <c r="I187" s="11">
        <f t="shared" si="143"/>
        <v>44000</v>
      </c>
      <c r="J187" s="11">
        <f t="shared" si="143"/>
        <v>38643</v>
      </c>
      <c r="K187" s="11">
        <f t="shared" si="143"/>
        <v>3780</v>
      </c>
      <c r="L187" s="11">
        <f t="shared" si="143"/>
        <v>0</v>
      </c>
      <c r="M187" s="11">
        <f t="shared" si="143"/>
        <v>0</v>
      </c>
      <c r="N187" s="11">
        <f t="shared" si="143"/>
        <v>3780</v>
      </c>
      <c r="O187" s="11">
        <f t="shared" si="143"/>
        <v>11000</v>
      </c>
      <c r="P187" s="11">
        <f t="shared" si="143"/>
        <v>0</v>
      </c>
      <c r="Q187" s="11">
        <f t="shared" si="143"/>
        <v>0</v>
      </c>
      <c r="R187" s="11">
        <f t="shared" si="143"/>
        <v>11000</v>
      </c>
      <c r="S187" s="11">
        <f t="shared" si="143"/>
        <v>44000</v>
      </c>
      <c r="T187" s="11">
        <f t="shared" si="143"/>
        <v>0</v>
      </c>
      <c r="U187" s="11">
        <f t="shared" si="143"/>
        <v>44000</v>
      </c>
      <c r="V187" s="11">
        <f t="shared" si="143"/>
        <v>0</v>
      </c>
    </row>
    <row r="188" spans="1:22" s="145" customFormat="1" ht="62.4">
      <c r="A188" s="14">
        <v>2</v>
      </c>
      <c r="B188" s="88" t="s">
        <v>117</v>
      </c>
      <c r="C188" s="14" t="s">
        <v>63</v>
      </c>
      <c r="D188" s="118"/>
      <c r="E188" s="87" t="s">
        <v>65</v>
      </c>
      <c r="F188" s="119" t="s">
        <v>156</v>
      </c>
      <c r="G188" s="58">
        <v>82643</v>
      </c>
      <c r="H188" s="144"/>
      <c r="I188" s="58">
        <v>44000</v>
      </c>
      <c r="J188" s="58">
        <f>G188-I188</f>
        <v>38643</v>
      </c>
      <c r="K188" s="58">
        <f t="shared" ref="K188" si="144">SUM(L188:N188)</f>
        <v>3780</v>
      </c>
      <c r="L188" s="144"/>
      <c r="M188" s="144"/>
      <c r="N188" s="58">
        <f>11000-7220</f>
        <v>3780</v>
      </c>
      <c r="O188" s="58">
        <f t="shared" ref="O188" si="145">SUM(P188:R188)</f>
        <v>11000</v>
      </c>
      <c r="P188" s="144"/>
      <c r="Q188" s="144"/>
      <c r="R188" s="58">
        <v>11000</v>
      </c>
      <c r="S188" s="58">
        <f t="shared" ref="S188" si="146">SUM(T188:V188)</f>
        <v>44000</v>
      </c>
      <c r="T188" s="144"/>
      <c r="U188" s="58">
        <v>44000</v>
      </c>
      <c r="V188" s="58"/>
    </row>
    <row r="189" spans="1:22">
      <c r="A189" s="7" t="s">
        <v>194</v>
      </c>
      <c r="B189" s="8" t="s">
        <v>124</v>
      </c>
      <c r="C189" s="12"/>
      <c r="D189" s="114"/>
      <c r="E189" s="12"/>
      <c r="F189" s="114"/>
      <c r="G189" s="9">
        <f t="shared" ref="G189:V191" si="147">G190</f>
        <v>62509</v>
      </c>
      <c r="H189" s="9">
        <f t="shared" si="147"/>
        <v>0</v>
      </c>
      <c r="I189" s="9">
        <f t="shared" si="147"/>
        <v>33000</v>
      </c>
      <c r="J189" s="9">
        <f t="shared" si="147"/>
        <v>29509</v>
      </c>
      <c r="K189" s="9">
        <f t="shared" si="147"/>
        <v>8200</v>
      </c>
      <c r="L189" s="9">
        <f t="shared" si="147"/>
        <v>0</v>
      </c>
      <c r="M189" s="9">
        <f t="shared" si="147"/>
        <v>0</v>
      </c>
      <c r="N189" s="9">
        <f t="shared" si="147"/>
        <v>8200</v>
      </c>
      <c r="O189" s="9">
        <f t="shared" si="147"/>
        <v>8200</v>
      </c>
      <c r="P189" s="9">
        <f t="shared" si="147"/>
        <v>0</v>
      </c>
      <c r="Q189" s="9">
        <f t="shared" si="147"/>
        <v>0</v>
      </c>
      <c r="R189" s="9">
        <f t="shared" si="147"/>
        <v>8200</v>
      </c>
      <c r="S189" s="9">
        <f t="shared" si="147"/>
        <v>33000</v>
      </c>
      <c r="T189" s="9">
        <f t="shared" si="147"/>
        <v>0</v>
      </c>
      <c r="U189" s="9">
        <f t="shared" si="147"/>
        <v>33000</v>
      </c>
      <c r="V189" s="9">
        <f>V190</f>
        <v>0</v>
      </c>
    </row>
    <row r="190" spans="1:22" s="6" customFormat="1">
      <c r="A190" s="7">
        <v>1</v>
      </c>
      <c r="B190" s="8" t="s">
        <v>33</v>
      </c>
      <c r="C190" s="7"/>
      <c r="D190" s="111"/>
      <c r="E190" s="7"/>
      <c r="F190" s="111"/>
      <c r="G190" s="9">
        <f t="shared" si="147"/>
        <v>62509</v>
      </c>
      <c r="H190" s="9">
        <f t="shared" si="147"/>
        <v>0</v>
      </c>
      <c r="I190" s="9">
        <f t="shared" si="147"/>
        <v>33000</v>
      </c>
      <c r="J190" s="9">
        <f t="shared" si="147"/>
        <v>29509</v>
      </c>
      <c r="K190" s="9">
        <f t="shared" si="147"/>
        <v>8200</v>
      </c>
      <c r="L190" s="9">
        <f t="shared" si="147"/>
        <v>0</v>
      </c>
      <c r="M190" s="9">
        <f t="shared" si="147"/>
        <v>0</v>
      </c>
      <c r="N190" s="9">
        <f t="shared" si="147"/>
        <v>8200</v>
      </c>
      <c r="O190" s="9">
        <f t="shared" si="147"/>
        <v>8200</v>
      </c>
      <c r="P190" s="9">
        <f t="shared" si="147"/>
        <v>0</v>
      </c>
      <c r="Q190" s="9">
        <f t="shared" si="147"/>
        <v>0</v>
      </c>
      <c r="R190" s="9">
        <f t="shared" si="147"/>
        <v>8200</v>
      </c>
      <c r="S190" s="9">
        <f t="shared" si="147"/>
        <v>33000</v>
      </c>
      <c r="T190" s="9">
        <f t="shared" si="147"/>
        <v>0</v>
      </c>
      <c r="U190" s="9">
        <f t="shared" si="147"/>
        <v>33000</v>
      </c>
      <c r="V190" s="9">
        <f t="shared" si="147"/>
        <v>0</v>
      </c>
    </row>
    <row r="191" spans="1:22" ht="31.2">
      <c r="A191" s="7" t="s">
        <v>56</v>
      </c>
      <c r="B191" s="10" t="s">
        <v>5</v>
      </c>
      <c r="C191" s="7"/>
      <c r="D191" s="111"/>
      <c r="E191" s="7"/>
      <c r="F191" s="111"/>
      <c r="G191" s="11">
        <f>G192</f>
        <v>62509</v>
      </c>
      <c r="H191" s="11">
        <f t="shared" si="147"/>
        <v>0</v>
      </c>
      <c r="I191" s="11">
        <f t="shared" si="147"/>
        <v>33000</v>
      </c>
      <c r="J191" s="11">
        <f t="shared" si="147"/>
        <v>29509</v>
      </c>
      <c r="K191" s="11">
        <f t="shared" si="147"/>
        <v>8200</v>
      </c>
      <c r="L191" s="11">
        <f t="shared" si="147"/>
        <v>0</v>
      </c>
      <c r="M191" s="11">
        <f t="shared" si="147"/>
        <v>0</v>
      </c>
      <c r="N191" s="11">
        <f t="shared" si="147"/>
        <v>8200</v>
      </c>
      <c r="O191" s="11">
        <f t="shared" si="147"/>
        <v>8200</v>
      </c>
      <c r="P191" s="11">
        <f t="shared" si="147"/>
        <v>0</v>
      </c>
      <c r="Q191" s="11">
        <f t="shared" si="147"/>
        <v>0</v>
      </c>
      <c r="R191" s="11">
        <f t="shared" si="147"/>
        <v>8200</v>
      </c>
      <c r="S191" s="11">
        <f t="shared" si="147"/>
        <v>33000</v>
      </c>
      <c r="T191" s="11">
        <f t="shared" si="147"/>
        <v>0</v>
      </c>
      <c r="U191" s="11">
        <f t="shared" si="147"/>
        <v>33000</v>
      </c>
      <c r="V191" s="11">
        <f t="shared" si="147"/>
        <v>0</v>
      </c>
    </row>
    <row r="192" spans="1:22" s="19" customFormat="1" ht="62.4">
      <c r="A192" s="14">
        <v>1</v>
      </c>
      <c r="B192" s="89" t="s">
        <v>157</v>
      </c>
      <c r="C192" s="87" t="s">
        <v>62</v>
      </c>
      <c r="D192" s="119" t="s">
        <v>155</v>
      </c>
      <c r="E192" s="87" t="s">
        <v>65</v>
      </c>
      <c r="F192" s="119" t="s">
        <v>156</v>
      </c>
      <c r="G192" s="90">
        <v>62509</v>
      </c>
      <c r="H192" s="87"/>
      <c r="I192" s="58">
        <v>33000</v>
      </c>
      <c r="J192" s="58">
        <f>G192-I192</f>
        <v>29509</v>
      </c>
      <c r="K192" s="90">
        <f>SUM(L192:N192)</f>
        <v>8200</v>
      </c>
      <c r="L192" s="90"/>
      <c r="M192" s="90"/>
      <c r="N192" s="90">
        <v>8200</v>
      </c>
      <c r="O192" s="90">
        <f>SUM(P192:R192)</f>
        <v>8200</v>
      </c>
      <c r="P192" s="91"/>
      <c r="Q192" s="90"/>
      <c r="R192" s="90">
        <v>8200</v>
      </c>
      <c r="S192" s="90">
        <f>SUM(T192:V192)</f>
        <v>33000</v>
      </c>
      <c r="T192" s="90"/>
      <c r="U192" s="90">
        <v>33000</v>
      </c>
      <c r="V192" s="90"/>
    </row>
    <row r="193" spans="1:22">
      <c r="A193" s="81" t="s">
        <v>195</v>
      </c>
      <c r="B193" s="101" t="s">
        <v>167</v>
      </c>
      <c r="C193" s="81"/>
      <c r="D193" s="116"/>
      <c r="E193" s="81"/>
      <c r="F193" s="116"/>
      <c r="G193" s="147">
        <f>G194</f>
        <v>41851</v>
      </c>
      <c r="H193" s="147">
        <f t="shared" ref="H193:V195" si="148">H194</f>
        <v>0</v>
      </c>
      <c r="I193" s="147">
        <f t="shared" si="148"/>
        <v>18000</v>
      </c>
      <c r="J193" s="147">
        <f t="shared" si="148"/>
        <v>23851</v>
      </c>
      <c r="K193" s="147">
        <f t="shared" si="148"/>
        <v>6365</v>
      </c>
      <c r="L193" s="147">
        <f t="shared" si="148"/>
        <v>0</v>
      </c>
      <c r="M193" s="147">
        <f t="shared" si="148"/>
        <v>0</v>
      </c>
      <c r="N193" s="147">
        <f t="shared" si="148"/>
        <v>6365</v>
      </c>
      <c r="O193" s="147">
        <f t="shared" si="148"/>
        <v>6800</v>
      </c>
      <c r="P193" s="147">
        <f t="shared" si="148"/>
        <v>0</v>
      </c>
      <c r="Q193" s="147">
        <f t="shared" si="148"/>
        <v>0</v>
      </c>
      <c r="R193" s="147">
        <f t="shared" si="148"/>
        <v>6800</v>
      </c>
      <c r="S193" s="147">
        <f t="shared" si="148"/>
        <v>18000</v>
      </c>
      <c r="T193" s="147">
        <f t="shared" si="148"/>
        <v>0</v>
      </c>
      <c r="U193" s="147">
        <f t="shared" si="148"/>
        <v>18000</v>
      </c>
      <c r="V193" s="147">
        <f t="shared" si="148"/>
        <v>0</v>
      </c>
    </row>
    <row r="194" spans="1:22">
      <c r="A194" s="81">
        <v>1</v>
      </c>
      <c r="B194" s="8" t="s">
        <v>33</v>
      </c>
      <c r="C194" s="81"/>
      <c r="D194" s="116"/>
      <c r="E194" s="81"/>
      <c r="F194" s="116"/>
      <c r="G194" s="148">
        <f>G195</f>
        <v>41851</v>
      </c>
      <c r="H194" s="148">
        <f t="shared" si="148"/>
        <v>0</v>
      </c>
      <c r="I194" s="148">
        <f t="shared" si="148"/>
        <v>18000</v>
      </c>
      <c r="J194" s="148">
        <f t="shared" si="148"/>
        <v>23851</v>
      </c>
      <c r="K194" s="148">
        <f t="shared" si="148"/>
        <v>6365</v>
      </c>
      <c r="L194" s="148">
        <f t="shared" si="148"/>
        <v>0</v>
      </c>
      <c r="M194" s="148">
        <f t="shared" si="148"/>
        <v>0</v>
      </c>
      <c r="N194" s="148">
        <f t="shared" si="148"/>
        <v>6365</v>
      </c>
      <c r="O194" s="148">
        <f t="shared" si="148"/>
        <v>6800</v>
      </c>
      <c r="P194" s="148">
        <f t="shared" si="148"/>
        <v>0</v>
      </c>
      <c r="Q194" s="148">
        <f t="shared" si="148"/>
        <v>0</v>
      </c>
      <c r="R194" s="148">
        <f t="shared" si="148"/>
        <v>6800</v>
      </c>
      <c r="S194" s="148">
        <f t="shared" si="148"/>
        <v>18000</v>
      </c>
      <c r="T194" s="148">
        <f t="shared" si="148"/>
        <v>0</v>
      </c>
      <c r="U194" s="148">
        <f t="shared" si="148"/>
        <v>18000</v>
      </c>
      <c r="V194" s="148">
        <f t="shared" si="148"/>
        <v>0</v>
      </c>
    </row>
    <row r="195" spans="1:22" ht="31.2">
      <c r="A195" s="7" t="s">
        <v>56</v>
      </c>
      <c r="B195" s="10" t="s">
        <v>5</v>
      </c>
      <c r="C195" s="7"/>
      <c r="D195" s="111"/>
      <c r="E195" s="7"/>
      <c r="F195" s="111"/>
      <c r="G195" s="11">
        <f>G196</f>
        <v>41851</v>
      </c>
      <c r="H195" s="11">
        <f t="shared" si="148"/>
        <v>0</v>
      </c>
      <c r="I195" s="11">
        <f t="shared" si="148"/>
        <v>18000</v>
      </c>
      <c r="J195" s="11">
        <f t="shared" si="148"/>
        <v>23851</v>
      </c>
      <c r="K195" s="11">
        <f t="shared" si="148"/>
        <v>6365</v>
      </c>
      <c r="L195" s="11">
        <f t="shared" si="148"/>
        <v>0</v>
      </c>
      <c r="M195" s="11">
        <f t="shared" si="148"/>
        <v>0</v>
      </c>
      <c r="N195" s="11">
        <f t="shared" si="148"/>
        <v>6365</v>
      </c>
      <c r="O195" s="11">
        <f t="shared" si="148"/>
        <v>6800</v>
      </c>
      <c r="P195" s="11">
        <f t="shared" si="148"/>
        <v>0</v>
      </c>
      <c r="Q195" s="11">
        <f t="shared" si="148"/>
        <v>0</v>
      </c>
      <c r="R195" s="11">
        <f t="shared" si="148"/>
        <v>6800</v>
      </c>
      <c r="S195" s="11">
        <f t="shared" si="148"/>
        <v>18000</v>
      </c>
      <c r="T195" s="11">
        <f t="shared" si="148"/>
        <v>0</v>
      </c>
      <c r="U195" s="11">
        <f t="shared" si="148"/>
        <v>18000</v>
      </c>
      <c r="V195" s="11">
        <f t="shared" si="148"/>
        <v>0</v>
      </c>
    </row>
    <row r="196" spans="1:22" ht="78">
      <c r="A196" s="14">
        <v>1</v>
      </c>
      <c r="B196" s="149" t="s">
        <v>191</v>
      </c>
      <c r="C196" s="14" t="s">
        <v>6</v>
      </c>
      <c r="D196" s="113"/>
      <c r="E196" s="87" t="s">
        <v>65</v>
      </c>
      <c r="F196" s="119" t="s">
        <v>156</v>
      </c>
      <c r="G196" s="150">
        <v>41851</v>
      </c>
      <c r="H196" s="92"/>
      <c r="I196" s="93">
        <v>18000</v>
      </c>
      <c r="J196" s="90">
        <f>G196-I196</f>
        <v>23851</v>
      </c>
      <c r="K196" s="90">
        <f t="shared" ref="K196" si="149">SUM(L196:N196)</f>
        <v>6365</v>
      </c>
      <c r="L196" s="90"/>
      <c r="M196" s="90"/>
      <c r="N196" s="90">
        <f>6800-435</f>
        <v>6365</v>
      </c>
      <c r="O196" s="90">
        <f>SUM(P196:R196)</f>
        <v>6800</v>
      </c>
      <c r="P196" s="90"/>
      <c r="Q196" s="90"/>
      <c r="R196" s="90">
        <v>6800</v>
      </c>
      <c r="S196" s="90">
        <f>SUM(T196:V196)</f>
        <v>18000</v>
      </c>
      <c r="T196" s="90"/>
      <c r="U196" s="90">
        <v>18000</v>
      </c>
      <c r="V196" s="146"/>
    </row>
    <row r="197" spans="1:22" s="6" customFormat="1" ht="46.8">
      <c r="A197" s="7" t="s">
        <v>53</v>
      </c>
      <c r="B197" s="8" t="s">
        <v>52</v>
      </c>
      <c r="C197" s="7"/>
      <c r="D197" s="111"/>
      <c r="E197" s="7"/>
      <c r="F197" s="111"/>
      <c r="G197" s="9">
        <f>G198+G204+G208+G213+G223+G233+G245+G257+G271</f>
        <v>344009.46299999999</v>
      </c>
      <c r="H197" s="9">
        <f t="shared" ref="H197:V197" si="150">H198+H204+H208+H213+H223+H233+H245+H257+H271</f>
        <v>0</v>
      </c>
      <c r="I197" s="9">
        <f t="shared" si="150"/>
        <v>167092.6</v>
      </c>
      <c r="J197" s="9">
        <f t="shared" si="150"/>
        <v>66328.660999999993</v>
      </c>
      <c r="K197" s="9">
        <f t="shared" si="150"/>
        <v>56747.313000000002</v>
      </c>
      <c r="L197" s="9">
        <f t="shared" si="150"/>
        <v>0</v>
      </c>
      <c r="M197" s="9">
        <f t="shared" si="150"/>
        <v>56747.313000000002</v>
      </c>
      <c r="N197" s="9">
        <f t="shared" si="150"/>
        <v>0</v>
      </c>
      <c r="O197" s="9">
        <f t="shared" si="150"/>
        <v>56747.313000000002</v>
      </c>
      <c r="P197" s="9">
        <f t="shared" si="150"/>
        <v>0</v>
      </c>
      <c r="Q197" s="9">
        <f t="shared" si="150"/>
        <v>56747.313000000002</v>
      </c>
      <c r="R197" s="9">
        <f t="shared" si="150"/>
        <v>0</v>
      </c>
      <c r="S197" s="9">
        <f t="shared" si="150"/>
        <v>110340</v>
      </c>
      <c r="T197" s="9">
        <f t="shared" si="150"/>
        <v>0</v>
      </c>
      <c r="U197" s="9">
        <f t="shared" si="150"/>
        <v>110340</v>
      </c>
      <c r="V197" s="9">
        <f t="shared" si="150"/>
        <v>0</v>
      </c>
    </row>
    <row r="198" spans="1:22">
      <c r="A198" s="7" t="s">
        <v>51</v>
      </c>
      <c r="B198" s="8" t="s">
        <v>185</v>
      </c>
      <c r="C198" s="12"/>
      <c r="D198" s="114"/>
      <c r="E198" s="12"/>
      <c r="F198" s="114"/>
      <c r="G198" s="9">
        <f t="shared" ref="G198:U199" si="151">G199</f>
        <v>37597</v>
      </c>
      <c r="H198" s="9">
        <f t="shared" si="151"/>
        <v>0</v>
      </c>
      <c r="I198" s="9">
        <f t="shared" si="151"/>
        <v>18200</v>
      </c>
      <c r="J198" s="9">
        <f t="shared" si="151"/>
        <v>8397</v>
      </c>
      <c r="K198" s="9">
        <f t="shared" si="151"/>
        <v>10000</v>
      </c>
      <c r="L198" s="9">
        <f t="shared" si="151"/>
        <v>0</v>
      </c>
      <c r="M198" s="9">
        <f t="shared" si="151"/>
        <v>10000</v>
      </c>
      <c r="N198" s="9">
        <f t="shared" si="151"/>
        <v>0</v>
      </c>
      <c r="O198" s="9">
        <f t="shared" si="151"/>
        <v>10000</v>
      </c>
      <c r="P198" s="9">
        <f t="shared" si="151"/>
        <v>0</v>
      </c>
      <c r="Q198" s="9">
        <f t="shared" si="151"/>
        <v>10000</v>
      </c>
      <c r="R198" s="9">
        <f t="shared" si="151"/>
        <v>0</v>
      </c>
      <c r="S198" s="9">
        <f t="shared" si="151"/>
        <v>8200</v>
      </c>
      <c r="T198" s="9">
        <f t="shared" si="151"/>
        <v>0</v>
      </c>
      <c r="U198" s="9">
        <f t="shared" si="151"/>
        <v>8200</v>
      </c>
      <c r="V198" s="9">
        <f>V199</f>
        <v>0</v>
      </c>
    </row>
    <row r="199" spans="1:22" s="6" customFormat="1">
      <c r="A199" s="7">
        <v>1</v>
      </c>
      <c r="B199" s="8" t="s">
        <v>33</v>
      </c>
      <c r="C199" s="7"/>
      <c r="D199" s="111"/>
      <c r="E199" s="7"/>
      <c r="F199" s="111"/>
      <c r="G199" s="9">
        <f t="shared" si="151"/>
        <v>37597</v>
      </c>
      <c r="H199" s="9">
        <f t="shared" si="151"/>
        <v>0</v>
      </c>
      <c r="I199" s="9">
        <f t="shared" si="151"/>
        <v>18200</v>
      </c>
      <c r="J199" s="9">
        <f t="shared" si="151"/>
        <v>8397</v>
      </c>
      <c r="K199" s="9">
        <f t="shared" si="151"/>
        <v>10000</v>
      </c>
      <c r="L199" s="9">
        <f t="shared" si="151"/>
        <v>0</v>
      </c>
      <c r="M199" s="9">
        <f t="shared" si="151"/>
        <v>10000</v>
      </c>
      <c r="N199" s="9">
        <f t="shared" si="151"/>
        <v>0</v>
      </c>
      <c r="O199" s="9">
        <f t="shared" si="151"/>
        <v>10000</v>
      </c>
      <c r="P199" s="9">
        <f t="shared" si="151"/>
        <v>0</v>
      </c>
      <c r="Q199" s="9">
        <f t="shared" si="151"/>
        <v>10000</v>
      </c>
      <c r="R199" s="9">
        <f t="shared" si="151"/>
        <v>0</v>
      </c>
      <c r="S199" s="9">
        <f t="shared" si="151"/>
        <v>8200</v>
      </c>
      <c r="T199" s="9">
        <f t="shared" si="151"/>
        <v>0</v>
      </c>
      <c r="U199" s="9">
        <f t="shared" si="151"/>
        <v>8200</v>
      </c>
      <c r="V199" s="9">
        <f>V200</f>
        <v>0</v>
      </c>
    </row>
    <row r="200" spans="1:22" ht="31.2">
      <c r="A200" s="7" t="s">
        <v>56</v>
      </c>
      <c r="B200" s="10" t="s">
        <v>5</v>
      </c>
      <c r="C200" s="7"/>
      <c r="D200" s="111"/>
      <c r="E200" s="7"/>
      <c r="F200" s="111"/>
      <c r="G200" s="11">
        <f>G201+G202+G203</f>
        <v>37597</v>
      </c>
      <c r="H200" s="11">
        <f t="shared" ref="H200:V200" si="152">H201+H202+H203</f>
        <v>0</v>
      </c>
      <c r="I200" s="11">
        <f t="shared" si="152"/>
        <v>18200</v>
      </c>
      <c r="J200" s="11">
        <f t="shared" si="152"/>
        <v>8397</v>
      </c>
      <c r="K200" s="11">
        <f t="shared" si="152"/>
        <v>10000</v>
      </c>
      <c r="L200" s="11">
        <f t="shared" si="152"/>
        <v>0</v>
      </c>
      <c r="M200" s="11">
        <f t="shared" si="152"/>
        <v>10000</v>
      </c>
      <c r="N200" s="11">
        <f t="shared" si="152"/>
        <v>0</v>
      </c>
      <c r="O200" s="11">
        <f t="shared" si="152"/>
        <v>10000</v>
      </c>
      <c r="P200" s="11">
        <f t="shared" si="152"/>
        <v>0</v>
      </c>
      <c r="Q200" s="11">
        <f t="shared" si="152"/>
        <v>10000</v>
      </c>
      <c r="R200" s="11">
        <f t="shared" si="152"/>
        <v>0</v>
      </c>
      <c r="S200" s="11">
        <f t="shared" si="152"/>
        <v>8200</v>
      </c>
      <c r="T200" s="11">
        <f t="shared" si="152"/>
        <v>0</v>
      </c>
      <c r="U200" s="11">
        <f t="shared" si="152"/>
        <v>8200</v>
      </c>
      <c r="V200" s="11">
        <f t="shared" si="152"/>
        <v>0</v>
      </c>
    </row>
    <row r="201" spans="1:22" s="16" customFormat="1" ht="62.4">
      <c r="A201" s="94">
        <v>1</v>
      </c>
      <c r="B201" s="54" t="s">
        <v>187</v>
      </c>
      <c r="C201" s="55" t="s">
        <v>13</v>
      </c>
      <c r="D201" s="120"/>
      <c r="E201" s="47" t="s">
        <v>73</v>
      </c>
      <c r="F201" s="120" t="s">
        <v>188</v>
      </c>
      <c r="G201" s="42">
        <v>31142</v>
      </c>
      <c r="H201" s="42"/>
      <c r="I201" s="56">
        <v>15000</v>
      </c>
      <c r="J201" s="56">
        <v>5142</v>
      </c>
      <c r="K201" s="95">
        <f>L201+M201+N201</f>
        <v>10000</v>
      </c>
      <c r="L201" s="96"/>
      <c r="M201" s="95">
        <v>10000</v>
      </c>
      <c r="N201" s="96"/>
      <c r="O201" s="95">
        <f>P201+Q201+R201</f>
        <v>10000</v>
      </c>
      <c r="P201" s="96"/>
      <c r="Q201" s="95">
        <v>10000</v>
      </c>
      <c r="R201" s="96"/>
      <c r="S201" s="95">
        <f>T201+U201+V201</f>
        <v>5000</v>
      </c>
      <c r="T201" s="96"/>
      <c r="U201" s="97">
        <v>5000</v>
      </c>
      <c r="V201" s="96"/>
    </row>
    <row r="202" spans="1:22" s="16" customFormat="1" ht="93.6">
      <c r="A202" s="94">
        <v>2</v>
      </c>
      <c r="B202" s="151" t="s">
        <v>566</v>
      </c>
      <c r="C202" s="152" t="s">
        <v>567</v>
      </c>
      <c r="D202" s="120" t="s">
        <v>572</v>
      </c>
      <c r="E202" s="152" t="s">
        <v>65</v>
      </c>
      <c r="F202" s="120" t="s">
        <v>568</v>
      </c>
      <c r="G202" s="153">
        <f t="shared" ref="G202:G203" si="153">I202+J202</f>
        <v>5054</v>
      </c>
      <c r="H202" s="153"/>
      <c r="I202" s="153">
        <v>2240</v>
      </c>
      <c r="J202" s="153">
        <v>2814</v>
      </c>
      <c r="K202" s="95">
        <f t="shared" ref="K202:K203" si="154">L202+M202+N202</f>
        <v>0</v>
      </c>
      <c r="L202" s="96"/>
      <c r="M202" s="95"/>
      <c r="N202" s="96"/>
      <c r="O202" s="95">
        <f t="shared" ref="O202:O203" si="155">P202+Q202+R202</f>
        <v>0</v>
      </c>
      <c r="P202" s="96"/>
      <c r="Q202" s="95"/>
      <c r="R202" s="96"/>
      <c r="S202" s="95">
        <f t="shared" ref="S202:S203" si="156">T202+U202+V202</f>
        <v>2240</v>
      </c>
      <c r="T202" s="96"/>
      <c r="U202" s="153">
        <v>2240</v>
      </c>
      <c r="V202" s="96"/>
    </row>
    <row r="203" spans="1:22" s="16" customFormat="1" ht="79.2">
      <c r="A203" s="94">
        <v>3</v>
      </c>
      <c r="B203" s="151" t="s">
        <v>569</v>
      </c>
      <c r="C203" s="152" t="s">
        <v>567</v>
      </c>
      <c r="D203" s="120" t="s">
        <v>570</v>
      </c>
      <c r="E203" s="152" t="s">
        <v>65</v>
      </c>
      <c r="F203" s="120" t="s">
        <v>571</v>
      </c>
      <c r="G203" s="153">
        <f t="shared" si="153"/>
        <v>1401</v>
      </c>
      <c r="H203" s="153"/>
      <c r="I203" s="153">
        <v>960</v>
      </c>
      <c r="J203" s="154">
        <v>441</v>
      </c>
      <c r="K203" s="95">
        <f t="shared" si="154"/>
        <v>0</v>
      </c>
      <c r="L203" s="96"/>
      <c r="M203" s="95"/>
      <c r="N203" s="96"/>
      <c r="O203" s="95">
        <f t="shared" si="155"/>
        <v>0</v>
      </c>
      <c r="P203" s="96"/>
      <c r="Q203" s="95"/>
      <c r="R203" s="96"/>
      <c r="S203" s="95">
        <f t="shared" si="156"/>
        <v>960</v>
      </c>
      <c r="T203" s="96"/>
      <c r="U203" s="153">
        <v>960</v>
      </c>
      <c r="V203" s="96"/>
    </row>
    <row r="204" spans="1:22">
      <c r="A204" s="7" t="s">
        <v>132</v>
      </c>
      <c r="B204" s="8" t="s">
        <v>133</v>
      </c>
      <c r="C204" s="12"/>
      <c r="D204" s="114"/>
      <c r="E204" s="12"/>
      <c r="F204" s="114"/>
      <c r="G204" s="9">
        <f t="shared" ref="G204:V206" si="157">G205</f>
        <v>1149</v>
      </c>
      <c r="H204" s="9">
        <f t="shared" si="157"/>
        <v>0</v>
      </c>
      <c r="I204" s="9">
        <f t="shared" si="157"/>
        <v>800</v>
      </c>
      <c r="J204" s="9">
        <f t="shared" si="157"/>
        <v>349</v>
      </c>
      <c r="K204" s="9">
        <f t="shared" si="157"/>
        <v>0</v>
      </c>
      <c r="L204" s="9">
        <f t="shared" si="157"/>
        <v>0</v>
      </c>
      <c r="M204" s="9">
        <f t="shared" si="157"/>
        <v>0</v>
      </c>
      <c r="N204" s="9">
        <f t="shared" si="157"/>
        <v>0</v>
      </c>
      <c r="O204" s="9">
        <f t="shared" si="157"/>
        <v>0</v>
      </c>
      <c r="P204" s="9">
        <f t="shared" si="157"/>
        <v>0</v>
      </c>
      <c r="Q204" s="9">
        <f t="shared" si="157"/>
        <v>0</v>
      </c>
      <c r="R204" s="9">
        <f t="shared" si="157"/>
        <v>0</v>
      </c>
      <c r="S204" s="9">
        <f t="shared" si="157"/>
        <v>800</v>
      </c>
      <c r="T204" s="9">
        <f t="shared" si="157"/>
        <v>0</v>
      </c>
      <c r="U204" s="9">
        <f t="shared" si="157"/>
        <v>800</v>
      </c>
      <c r="V204" s="9">
        <f>V205</f>
        <v>0</v>
      </c>
    </row>
    <row r="205" spans="1:22" s="6" customFormat="1">
      <c r="A205" s="7">
        <v>1</v>
      </c>
      <c r="B205" s="8" t="s">
        <v>33</v>
      </c>
      <c r="C205" s="7"/>
      <c r="D205" s="111"/>
      <c r="E205" s="7"/>
      <c r="F205" s="111"/>
      <c r="G205" s="9">
        <f t="shared" si="157"/>
        <v>1149</v>
      </c>
      <c r="H205" s="9">
        <f t="shared" si="157"/>
        <v>0</v>
      </c>
      <c r="I205" s="9">
        <f t="shared" si="157"/>
        <v>800</v>
      </c>
      <c r="J205" s="9">
        <f t="shared" si="157"/>
        <v>349</v>
      </c>
      <c r="K205" s="9">
        <f t="shared" si="157"/>
        <v>0</v>
      </c>
      <c r="L205" s="9">
        <f t="shared" si="157"/>
        <v>0</v>
      </c>
      <c r="M205" s="9">
        <f t="shared" si="157"/>
        <v>0</v>
      </c>
      <c r="N205" s="9">
        <f t="shared" si="157"/>
        <v>0</v>
      </c>
      <c r="O205" s="9">
        <f t="shared" si="157"/>
        <v>0</v>
      </c>
      <c r="P205" s="9">
        <f t="shared" si="157"/>
        <v>0</v>
      </c>
      <c r="Q205" s="9">
        <f t="shared" si="157"/>
        <v>0</v>
      </c>
      <c r="R205" s="9">
        <f t="shared" si="157"/>
        <v>0</v>
      </c>
      <c r="S205" s="9">
        <f t="shared" si="157"/>
        <v>800</v>
      </c>
      <c r="T205" s="9">
        <f t="shared" si="157"/>
        <v>0</v>
      </c>
      <c r="U205" s="9">
        <f t="shared" si="157"/>
        <v>800</v>
      </c>
      <c r="V205" s="9">
        <f t="shared" si="157"/>
        <v>0</v>
      </c>
    </row>
    <row r="206" spans="1:22" ht="31.2">
      <c r="A206" s="7" t="s">
        <v>56</v>
      </c>
      <c r="B206" s="10" t="s">
        <v>5</v>
      </c>
      <c r="C206" s="7"/>
      <c r="D206" s="111"/>
      <c r="E206" s="7"/>
      <c r="F206" s="111"/>
      <c r="G206" s="11">
        <f>G207</f>
        <v>1149</v>
      </c>
      <c r="H206" s="11">
        <f t="shared" si="157"/>
        <v>0</v>
      </c>
      <c r="I206" s="11">
        <f t="shared" si="157"/>
        <v>800</v>
      </c>
      <c r="J206" s="11">
        <f t="shared" si="157"/>
        <v>349</v>
      </c>
      <c r="K206" s="11">
        <f t="shared" si="157"/>
        <v>0</v>
      </c>
      <c r="L206" s="11">
        <f t="shared" si="157"/>
        <v>0</v>
      </c>
      <c r="M206" s="11">
        <f t="shared" si="157"/>
        <v>0</v>
      </c>
      <c r="N206" s="11">
        <f t="shared" si="157"/>
        <v>0</v>
      </c>
      <c r="O206" s="11">
        <f t="shared" si="157"/>
        <v>0</v>
      </c>
      <c r="P206" s="11">
        <f t="shared" si="157"/>
        <v>0</v>
      </c>
      <c r="Q206" s="11">
        <f t="shared" si="157"/>
        <v>0</v>
      </c>
      <c r="R206" s="11">
        <f t="shared" si="157"/>
        <v>0</v>
      </c>
      <c r="S206" s="11">
        <f t="shared" si="157"/>
        <v>800</v>
      </c>
      <c r="T206" s="11">
        <f t="shared" si="157"/>
        <v>0</v>
      </c>
      <c r="U206" s="11">
        <f t="shared" si="157"/>
        <v>800</v>
      </c>
      <c r="V206" s="11">
        <f t="shared" si="157"/>
        <v>0</v>
      </c>
    </row>
    <row r="207" spans="1:22" s="1" customFormat="1" ht="92.4">
      <c r="A207" s="86">
        <v>1</v>
      </c>
      <c r="B207" s="151" t="s">
        <v>573</v>
      </c>
      <c r="C207" s="152" t="s">
        <v>574</v>
      </c>
      <c r="D207" s="120" t="s">
        <v>575</v>
      </c>
      <c r="E207" s="152" t="s">
        <v>65</v>
      </c>
      <c r="F207" s="120" t="s">
        <v>576</v>
      </c>
      <c r="G207" s="153">
        <f t="shared" ref="G207" si="158">I207+J207</f>
        <v>1149</v>
      </c>
      <c r="H207" s="153"/>
      <c r="I207" s="153">
        <v>800</v>
      </c>
      <c r="J207" s="155">
        <v>349</v>
      </c>
      <c r="K207" s="95">
        <f t="shared" ref="K207" si="159">L207+M207+N207</f>
        <v>0</v>
      </c>
      <c r="L207" s="98"/>
      <c r="M207" s="99"/>
      <c r="N207" s="95"/>
      <c r="O207" s="95">
        <f t="shared" ref="O207" si="160">P207+Q207+R207</f>
        <v>0</v>
      </c>
      <c r="P207" s="98"/>
      <c r="Q207" s="99"/>
      <c r="R207" s="98"/>
      <c r="S207" s="97">
        <f t="shared" ref="S207" si="161">T207+U207+V207</f>
        <v>800</v>
      </c>
      <c r="T207" s="98"/>
      <c r="U207" s="153">
        <v>800</v>
      </c>
      <c r="V207" s="76"/>
    </row>
    <row r="208" spans="1:22">
      <c r="A208" s="7" t="s">
        <v>192</v>
      </c>
      <c r="B208" s="8" t="s">
        <v>95</v>
      </c>
      <c r="C208" s="12"/>
      <c r="D208" s="114"/>
      <c r="E208" s="12"/>
      <c r="F208" s="114"/>
      <c r="G208" s="9">
        <f t="shared" ref="G208:V209" si="162">G209</f>
        <v>2724</v>
      </c>
      <c r="H208" s="9">
        <f t="shared" si="162"/>
        <v>0</v>
      </c>
      <c r="I208" s="9">
        <f t="shared" si="162"/>
        <v>2009</v>
      </c>
      <c r="J208" s="9">
        <f t="shared" si="162"/>
        <v>275</v>
      </c>
      <c r="K208" s="9">
        <f t="shared" si="162"/>
        <v>0</v>
      </c>
      <c r="L208" s="9">
        <f t="shared" si="162"/>
        <v>0</v>
      </c>
      <c r="M208" s="9">
        <f t="shared" si="162"/>
        <v>0</v>
      </c>
      <c r="N208" s="9">
        <f t="shared" si="162"/>
        <v>0</v>
      </c>
      <c r="O208" s="9">
        <f t="shared" si="162"/>
        <v>0</v>
      </c>
      <c r="P208" s="9">
        <f t="shared" si="162"/>
        <v>0</v>
      </c>
      <c r="Q208" s="9">
        <f t="shared" si="162"/>
        <v>0</v>
      </c>
      <c r="R208" s="9">
        <f t="shared" si="162"/>
        <v>0</v>
      </c>
      <c r="S208" s="9">
        <f t="shared" si="162"/>
        <v>2009</v>
      </c>
      <c r="T208" s="9">
        <f t="shared" si="162"/>
        <v>0</v>
      </c>
      <c r="U208" s="9">
        <f t="shared" si="162"/>
        <v>2009</v>
      </c>
      <c r="V208" s="9">
        <f>V209</f>
        <v>0</v>
      </c>
    </row>
    <row r="209" spans="1:22" s="6" customFormat="1">
      <c r="A209" s="7">
        <v>1</v>
      </c>
      <c r="B209" s="8" t="s">
        <v>33</v>
      </c>
      <c r="C209" s="7"/>
      <c r="D209" s="111"/>
      <c r="E209" s="7"/>
      <c r="F209" s="111"/>
      <c r="G209" s="9">
        <f t="shared" si="162"/>
        <v>2724</v>
      </c>
      <c r="H209" s="9">
        <f t="shared" si="162"/>
        <v>0</v>
      </c>
      <c r="I209" s="9">
        <f t="shared" si="162"/>
        <v>2009</v>
      </c>
      <c r="J209" s="9">
        <f t="shared" si="162"/>
        <v>275</v>
      </c>
      <c r="K209" s="9">
        <f t="shared" si="162"/>
        <v>0</v>
      </c>
      <c r="L209" s="9">
        <f t="shared" si="162"/>
        <v>0</v>
      </c>
      <c r="M209" s="9">
        <f t="shared" si="162"/>
        <v>0</v>
      </c>
      <c r="N209" s="9">
        <f t="shared" si="162"/>
        <v>0</v>
      </c>
      <c r="O209" s="9">
        <f t="shared" si="162"/>
        <v>0</v>
      </c>
      <c r="P209" s="9">
        <f t="shared" si="162"/>
        <v>0</v>
      </c>
      <c r="Q209" s="9">
        <f t="shared" si="162"/>
        <v>0</v>
      </c>
      <c r="R209" s="9">
        <f t="shared" si="162"/>
        <v>0</v>
      </c>
      <c r="S209" s="9">
        <f t="shared" si="162"/>
        <v>2009</v>
      </c>
      <c r="T209" s="9">
        <f t="shared" si="162"/>
        <v>0</v>
      </c>
      <c r="U209" s="9">
        <f t="shared" si="162"/>
        <v>2009</v>
      </c>
      <c r="V209" s="9">
        <f t="shared" si="162"/>
        <v>0</v>
      </c>
    </row>
    <row r="210" spans="1:22" ht="31.2">
      <c r="A210" s="7" t="s">
        <v>56</v>
      </c>
      <c r="B210" s="10" t="s">
        <v>5</v>
      </c>
      <c r="C210" s="7"/>
      <c r="D210" s="111"/>
      <c r="E210" s="7"/>
      <c r="F210" s="111"/>
      <c r="G210" s="11">
        <f>G211+G212</f>
        <v>2724</v>
      </c>
      <c r="H210" s="11">
        <f t="shared" ref="H210:V210" si="163">SUM(H211:H212)</f>
        <v>0</v>
      </c>
      <c r="I210" s="11">
        <f t="shared" si="163"/>
        <v>2009</v>
      </c>
      <c r="J210" s="11">
        <f t="shared" si="163"/>
        <v>275</v>
      </c>
      <c r="K210" s="11">
        <f t="shared" si="163"/>
        <v>0</v>
      </c>
      <c r="L210" s="11">
        <f t="shared" si="163"/>
        <v>0</v>
      </c>
      <c r="M210" s="11">
        <f t="shared" si="163"/>
        <v>0</v>
      </c>
      <c r="N210" s="11">
        <f t="shared" si="163"/>
        <v>0</v>
      </c>
      <c r="O210" s="11">
        <f t="shared" si="163"/>
        <v>0</v>
      </c>
      <c r="P210" s="11">
        <f t="shared" si="163"/>
        <v>0</v>
      </c>
      <c r="Q210" s="11">
        <f t="shared" si="163"/>
        <v>0</v>
      </c>
      <c r="R210" s="11">
        <f t="shared" si="163"/>
        <v>0</v>
      </c>
      <c r="S210" s="11">
        <f t="shared" si="163"/>
        <v>2009</v>
      </c>
      <c r="T210" s="11">
        <f t="shared" si="163"/>
        <v>0</v>
      </c>
      <c r="U210" s="11">
        <f t="shared" si="163"/>
        <v>2009</v>
      </c>
      <c r="V210" s="11">
        <f t="shared" si="163"/>
        <v>0</v>
      </c>
    </row>
    <row r="211" spans="1:22" s="1" customFormat="1" ht="39.6">
      <c r="A211" s="86">
        <v>1</v>
      </c>
      <c r="B211" s="45" t="s">
        <v>435</v>
      </c>
      <c r="C211" s="43" t="s">
        <v>436</v>
      </c>
      <c r="D211" s="120" t="s">
        <v>437</v>
      </c>
      <c r="E211" s="47" t="s">
        <v>65</v>
      </c>
      <c r="F211" s="120" t="s">
        <v>438</v>
      </c>
      <c r="G211" s="42">
        <v>1724</v>
      </c>
      <c r="H211" s="42"/>
      <c r="I211" s="42">
        <v>1284</v>
      </c>
      <c r="J211" s="42">
        <v>100</v>
      </c>
      <c r="K211" s="95">
        <f t="shared" ref="K211:K212" si="164">L211+M211+N211</f>
        <v>0</v>
      </c>
      <c r="L211" s="98"/>
      <c r="M211" s="99"/>
      <c r="N211" s="95"/>
      <c r="O211" s="95">
        <f t="shared" ref="O211:O212" si="165">P211+Q211+R211</f>
        <v>0</v>
      </c>
      <c r="P211" s="98"/>
      <c r="Q211" s="99"/>
      <c r="R211" s="98"/>
      <c r="S211" s="97">
        <f t="shared" ref="S211:S212" si="166">T211+U211+V211</f>
        <v>1284</v>
      </c>
      <c r="T211" s="98"/>
      <c r="U211" s="42">
        <v>1284</v>
      </c>
      <c r="V211" s="76"/>
    </row>
    <row r="212" spans="1:22" s="1" customFormat="1" ht="46.8">
      <c r="A212" s="86">
        <v>2</v>
      </c>
      <c r="B212" s="45" t="s">
        <v>439</v>
      </c>
      <c r="C212" s="43" t="s">
        <v>440</v>
      </c>
      <c r="D212" s="120" t="s">
        <v>441</v>
      </c>
      <c r="E212" s="47" t="s">
        <v>65</v>
      </c>
      <c r="F212" s="120" t="s">
        <v>442</v>
      </c>
      <c r="G212" s="42">
        <v>1000</v>
      </c>
      <c r="H212" s="42"/>
      <c r="I212" s="42">
        <v>725</v>
      </c>
      <c r="J212" s="42">
        <v>175</v>
      </c>
      <c r="K212" s="95">
        <f t="shared" si="164"/>
        <v>0</v>
      </c>
      <c r="L212" s="98"/>
      <c r="M212" s="99"/>
      <c r="N212" s="95"/>
      <c r="O212" s="95">
        <f t="shared" si="165"/>
        <v>0</v>
      </c>
      <c r="P212" s="98"/>
      <c r="Q212" s="99"/>
      <c r="R212" s="98"/>
      <c r="S212" s="97">
        <f t="shared" si="166"/>
        <v>725</v>
      </c>
      <c r="T212" s="98"/>
      <c r="U212" s="42">
        <v>725</v>
      </c>
      <c r="V212" s="76"/>
    </row>
    <row r="213" spans="1:22">
      <c r="A213" s="7" t="s">
        <v>193</v>
      </c>
      <c r="B213" s="8" t="s">
        <v>116</v>
      </c>
      <c r="C213" s="12"/>
      <c r="D213" s="114"/>
      <c r="E213" s="12"/>
      <c r="F213" s="114"/>
      <c r="G213" s="9">
        <f t="shared" ref="G213:V214" si="167">G214</f>
        <v>108057.751</v>
      </c>
      <c r="H213" s="9">
        <f t="shared" si="167"/>
        <v>0</v>
      </c>
      <c r="I213" s="9">
        <f t="shared" si="167"/>
        <v>38690</v>
      </c>
      <c r="J213" s="9">
        <f t="shared" si="167"/>
        <v>12715</v>
      </c>
      <c r="K213" s="9">
        <f t="shared" si="167"/>
        <v>5000</v>
      </c>
      <c r="L213" s="9">
        <f t="shared" si="167"/>
        <v>0</v>
      </c>
      <c r="M213" s="9">
        <f t="shared" si="167"/>
        <v>5000</v>
      </c>
      <c r="N213" s="9">
        <f t="shared" si="167"/>
        <v>0</v>
      </c>
      <c r="O213" s="9">
        <f t="shared" si="167"/>
        <v>5000</v>
      </c>
      <c r="P213" s="9">
        <f t="shared" si="167"/>
        <v>0</v>
      </c>
      <c r="Q213" s="9">
        <f t="shared" si="167"/>
        <v>5000</v>
      </c>
      <c r="R213" s="9">
        <f t="shared" si="167"/>
        <v>0</v>
      </c>
      <c r="S213" s="9">
        <f t="shared" si="167"/>
        <v>33690</v>
      </c>
      <c r="T213" s="9">
        <f t="shared" si="167"/>
        <v>0</v>
      </c>
      <c r="U213" s="9">
        <f t="shared" si="167"/>
        <v>33690</v>
      </c>
      <c r="V213" s="9">
        <f>V214</f>
        <v>0</v>
      </c>
    </row>
    <row r="214" spans="1:22" s="6" customFormat="1">
      <c r="A214" s="7">
        <v>1</v>
      </c>
      <c r="B214" s="8" t="s">
        <v>33</v>
      </c>
      <c r="C214" s="7"/>
      <c r="D214" s="111"/>
      <c r="E214" s="7"/>
      <c r="F214" s="111"/>
      <c r="G214" s="9">
        <f t="shared" si="167"/>
        <v>108057.751</v>
      </c>
      <c r="H214" s="9">
        <f t="shared" si="167"/>
        <v>0</v>
      </c>
      <c r="I214" s="9">
        <f t="shared" si="167"/>
        <v>38690</v>
      </c>
      <c r="J214" s="9">
        <f t="shared" si="167"/>
        <v>12715</v>
      </c>
      <c r="K214" s="9">
        <f t="shared" si="167"/>
        <v>5000</v>
      </c>
      <c r="L214" s="9">
        <f t="shared" si="167"/>
        <v>0</v>
      </c>
      <c r="M214" s="9">
        <f t="shared" si="167"/>
        <v>5000</v>
      </c>
      <c r="N214" s="9">
        <f t="shared" si="167"/>
        <v>0</v>
      </c>
      <c r="O214" s="9">
        <f t="shared" si="167"/>
        <v>5000</v>
      </c>
      <c r="P214" s="9">
        <f t="shared" si="167"/>
        <v>0</v>
      </c>
      <c r="Q214" s="9">
        <f t="shared" si="167"/>
        <v>5000</v>
      </c>
      <c r="R214" s="9">
        <f t="shared" si="167"/>
        <v>0</v>
      </c>
      <c r="S214" s="9">
        <f t="shared" si="167"/>
        <v>33690</v>
      </c>
      <c r="T214" s="9">
        <f t="shared" si="167"/>
        <v>0</v>
      </c>
      <c r="U214" s="9">
        <f t="shared" si="167"/>
        <v>33690</v>
      </c>
      <c r="V214" s="9">
        <f t="shared" si="167"/>
        <v>0</v>
      </c>
    </row>
    <row r="215" spans="1:22" ht="31.2">
      <c r="A215" s="7" t="s">
        <v>56</v>
      </c>
      <c r="B215" s="10" t="s">
        <v>5</v>
      </c>
      <c r="C215" s="7"/>
      <c r="D215" s="111"/>
      <c r="E215" s="7"/>
      <c r="F215" s="111"/>
      <c r="G215" s="11">
        <f>G216+G217+G218+G219+G220+G221+G222</f>
        <v>108057.751</v>
      </c>
      <c r="H215" s="11">
        <f t="shared" ref="H215:V215" si="168">H216+H217+H218+H219+H220+H221+H222</f>
        <v>0</v>
      </c>
      <c r="I215" s="11">
        <f t="shared" si="168"/>
        <v>38690</v>
      </c>
      <c r="J215" s="11">
        <f t="shared" si="168"/>
        <v>12715</v>
      </c>
      <c r="K215" s="11">
        <f t="shared" si="168"/>
        <v>5000</v>
      </c>
      <c r="L215" s="11">
        <f t="shared" si="168"/>
        <v>0</v>
      </c>
      <c r="M215" s="11">
        <f t="shared" si="168"/>
        <v>5000</v>
      </c>
      <c r="N215" s="11">
        <f t="shared" si="168"/>
        <v>0</v>
      </c>
      <c r="O215" s="11">
        <f t="shared" si="168"/>
        <v>5000</v>
      </c>
      <c r="P215" s="11">
        <f t="shared" si="168"/>
        <v>0</v>
      </c>
      <c r="Q215" s="11">
        <f t="shared" si="168"/>
        <v>5000</v>
      </c>
      <c r="R215" s="11">
        <f t="shared" si="168"/>
        <v>0</v>
      </c>
      <c r="S215" s="11">
        <f t="shared" si="168"/>
        <v>33690</v>
      </c>
      <c r="T215" s="11">
        <f t="shared" si="168"/>
        <v>0</v>
      </c>
      <c r="U215" s="11">
        <f t="shared" si="168"/>
        <v>33690</v>
      </c>
      <c r="V215" s="11">
        <f t="shared" si="168"/>
        <v>0</v>
      </c>
    </row>
    <row r="216" spans="1:22" s="145" customFormat="1" ht="62.4">
      <c r="A216" s="14">
        <v>1</v>
      </c>
      <c r="B216" s="40" t="s">
        <v>401</v>
      </c>
      <c r="C216" s="41" t="s">
        <v>190</v>
      </c>
      <c r="D216" s="121"/>
      <c r="E216" s="41" t="s">
        <v>65</v>
      </c>
      <c r="F216" s="136" t="s">
        <v>402</v>
      </c>
      <c r="G216" s="42">
        <v>14006</v>
      </c>
      <c r="H216" s="42"/>
      <c r="I216" s="42">
        <v>5000</v>
      </c>
      <c r="J216" s="42">
        <v>300</v>
      </c>
      <c r="K216" s="58">
        <f>SUM(L216:N216)</f>
        <v>1000</v>
      </c>
      <c r="L216" s="144"/>
      <c r="M216" s="42">
        <v>1000</v>
      </c>
      <c r="N216" s="144"/>
      <c r="O216" s="58">
        <f>SUM(P216:R216)</f>
        <v>1000</v>
      </c>
      <c r="P216" s="144"/>
      <c r="Q216" s="42">
        <v>1000</v>
      </c>
      <c r="R216" s="144"/>
      <c r="S216" s="58">
        <f>SUM(T216:V216)</f>
        <v>4000</v>
      </c>
      <c r="T216" s="144"/>
      <c r="U216" s="42">
        <v>4000</v>
      </c>
      <c r="V216" s="144"/>
    </row>
    <row r="217" spans="1:22" s="145" customFormat="1" ht="92.4">
      <c r="A217" s="14">
        <v>2</v>
      </c>
      <c r="B217" s="40" t="s">
        <v>403</v>
      </c>
      <c r="C217" s="41" t="s">
        <v>404</v>
      </c>
      <c r="D217" s="121" t="s">
        <v>405</v>
      </c>
      <c r="E217" s="41" t="s">
        <v>65</v>
      </c>
      <c r="F217" s="136" t="s">
        <v>406</v>
      </c>
      <c r="G217" s="42">
        <v>26625</v>
      </c>
      <c r="H217" s="42"/>
      <c r="I217" s="42">
        <v>9000</v>
      </c>
      <c r="J217" s="42">
        <v>500</v>
      </c>
      <c r="K217" s="58">
        <f>SUM(L217:N217)</f>
        <v>4000</v>
      </c>
      <c r="L217" s="144"/>
      <c r="M217" s="42">
        <v>4000</v>
      </c>
      <c r="N217" s="144"/>
      <c r="O217" s="58">
        <f>SUM(P217:R217)</f>
        <v>4000</v>
      </c>
      <c r="P217" s="144"/>
      <c r="Q217" s="42">
        <v>4000</v>
      </c>
      <c r="R217" s="144"/>
      <c r="S217" s="58">
        <f>SUM(T217:V217)</f>
        <v>5000</v>
      </c>
      <c r="T217" s="144"/>
      <c r="U217" s="42">
        <v>5000</v>
      </c>
      <c r="V217" s="144"/>
    </row>
    <row r="218" spans="1:22" s="145" customFormat="1" ht="52.8">
      <c r="A218" s="14">
        <v>3</v>
      </c>
      <c r="B218" s="45" t="s">
        <v>407</v>
      </c>
      <c r="C218" s="41" t="s">
        <v>408</v>
      </c>
      <c r="D218" s="121"/>
      <c r="E218" s="41" t="s">
        <v>65</v>
      </c>
      <c r="F218" s="137" t="s">
        <v>409</v>
      </c>
      <c r="G218" s="42">
        <v>11294.005999999999</v>
      </c>
      <c r="H218" s="42"/>
      <c r="I218" s="46">
        <v>5000</v>
      </c>
      <c r="J218" s="46">
        <v>500</v>
      </c>
      <c r="K218" s="58">
        <f>SUM(L218:N218)</f>
        <v>0</v>
      </c>
      <c r="L218" s="144"/>
      <c r="M218" s="144"/>
      <c r="N218" s="144"/>
      <c r="O218" s="58">
        <f>SUM(P218:R218)</f>
        <v>0</v>
      </c>
      <c r="P218" s="144"/>
      <c r="Q218" s="144"/>
      <c r="R218" s="144"/>
      <c r="S218" s="58">
        <f>SUM(T218:V218)</f>
        <v>5000</v>
      </c>
      <c r="T218" s="144"/>
      <c r="U218" s="42">
        <v>5000</v>
      </c>
      <c r="V218" s="144"/>
    </row>
    <row r="219" spans="1:22" s="145" customFormat="1" ht="52.8">
      <c r="A219" s="14">
        <v>4</v>
      </c>
      <c r="B219" s="40" t="s">
        <v>410</v>
      </c>
      <c r="C219" s="41" t="s">
        <v>411</v>
      </c>
      <c r="D219" s="121"/>
      <c r="E219" s="41" t="s">
        <v>65</v>
      </c>
      <c r="F219" s="137" t="s">
        <v>412</v>
      </c>
      <c r="G219" s="42">
        <v>33334.930999999997</v>
      </c>
      <c r="H219" s="42"/>
      <c r="I219" s="46">
        <v>8029</v>
      </c>
      <c r="J219" s="46">
        <v>8000</v>
      </c>
      <c r="K219" s="58">
        <f>SUM(L219:N219)</f>
        <v>0</v>
      </c>
      <c r="L219" s="144"/>
      <c r="M219" s="144"/>
      <c r="N219" s="144"/>
      <c r="O219" s="58">
        <f>SUM(P219:R219)</f>
        <v>0</v>
      </c>
      <c r="P219" s="144"/>
      <c r="Q219" s="144"/>
      <c r="R219" s="144"/>
      <c r="S219" s="58">
        <f>SUM(T219:V219)</f>
        <v>8029</v>
      </c>
      <c r="T219" s="144"/>
      <c r="U219" s="42">
        <v>8029</v>
      </c>
      <c r="V219" s="144"/>
    </row>
    <row r="220" spans="1:22" s="145" customFormat="1" ht="52.8">
      <c r="A220" s="14">
        <v>5</v>
      </c>
      <c r="B220" s="40" t="s">
        <v>413</v>
      </c>
      <c r="C220" s="41" t="s">
        <v>414</v>
      </c>
      <c r="D220" s="121"/>
      <c r="E220" s="41" t="s">
        <v>65</v>
      </c>
      <c r="F220" s="137" t="s">
        <v>415</v>
      </c>
      <c r="G220" s="42">
        <v>10721.814</v>
      </c>
      <c r="H220" s="42"/>
      <c r="I220" s="46">
        <v>2000</v>
      </c>
      <c r="J220" s="46">
        <v>1000</v>
      </c>
      <c r="K220" s="58">
        <f>SUM(L220:N220)</f>
        <v>0</v>
      </c>
      <c r="L220" s="144"/>
      <c r="M220" s="144"/>
      <c r="N220" s="144"/>
      <c r="O220" s="58">
        <f>SUM(P220:R220)</f>
        <v>0</v>
      </c>
      <c r="P220" s="144"/>
      <c r="Q220" s="144"/>
      <c r="R220" s="144"/>
      <c r="S220" s="58">
        <f>SUM(T220:V220)</f>
        <v>2000</v>
      </c>
      <c r="T220" s="144"/>
      <c r="U220" s="42">
        <v>2000</v>
      </c>
      <c r="V220" s="144"/>
    </row>
    <row r="221" spans="1:22" s="145" customFormat="1" ht="140.4">
      <c r="A221" s="14">
        <v>6</v>
      </c>
      <c r="B221" s="45" t="s">
        <v>552</v>
      </c>
      <c r="C221" s="152" t="s">
        <v>411</v>
      </c>
      <c r="D221" s="120" t="s">
        <v>553</v>
      </c>
      <c r="E221" s="152" t="s">
        <v>65</v>
      </c>
      <c r="F221" s="156" t="s">
        <v>554</v>
      </c>
      <c r="G221" s="153">
        <f>I221+J221</f>
        <v>8063</v>
      </c>
      <c r="H221" s="153"/>
      <c r="I221" s="157">
        <v>6450</v>
      </c>
      <c r="J221" s="157">
        <v>1613</v>
      </c>
      <c r="K221" s="58">
        <f t="shared" ref="K221:K222" si="169">SUM(L221:N221)</f>
        <v>0</v>
      </c>
      <c r="L221" s="144"/>
      <c r="M221" s="144"/>
      <c r="N221" s="144"/>
      <c r="O221" s="58">
        <f t="shared" ref="O221:O222" si="170">SUM(P221:R221)</f>
        <v>0</v>
      </c>
      <c r="P221" s="144"/>
      <c r="Q221" s="144"/>
      <c r="R221" s="144"/>
      <c r="S221" s="58">
        <f t="shared" ref="S221:S222" si="171">SUM(T221:V221)</f>
        <v>6450</v>
      </c>
      <c r="T221" s="144"/>
      <c r="U221" s="157">
        <v>6450</v>
      </c>
      <c r="V221" s="144"/>
    </row>
    <row r="222" spans="1:22" s="145" customFormat="1" ht="124.8">
      <c r="A222" s="14">
        <v>7</v>
      </c>
      <c r="B222" s="45" t="s">
        <v>555</v>
      </c>
      <c r="C222" s="152" t="s">
        <v>121</v>
      </c>
      <c r="D222" s="120" t="s">
        <v>553</v>
      </c>
      <c r="E222" s="152" t="s">
        <v>65</v>
      </c>
      <c r="F222" s="156" t="s">
        <v>556</v>
      </c>
      <c r="G222" s="153">
        <f>I222+J222</f>
        <v>4013</v>
      </c>
      <c r="H222" s="153"/>
      <c r="I222" s="157">
        <v>3211</v>
      </c>
      <c r="J222" s="157">
        <v>802</v>
      </c>
      <c r="K222" s="58">
        <f t="shared" si="169"/>
        <v>0</v>
      </c>
      <c r="L222" s="144"/>
      <c r="M222" s="144"/>
      <c r="N222" s="144"/>
      <c r="O222" s="58">
        <f t="shared" si="170"/>
        <v>0</v>
      </c>
      <c r="P222" s="144"/>
      <c r="Q222" s="144"/>
      <c r="R222" s="144"/>
      <c r="S222" s="58">
        <f t="shared" si="171"/>
        <v>3211</v>
      </c>
      <c r="T222" s="144"/>
      <c r="U222" s="157">
        <v>3211</v>
      </c>
      <c r="V222" s="144"/>
    </row>
    <row r="223" spans="1:22">
      <c r="A223" s="7" t="s">
        <v>194</v>
      </c>
      <c r="B223" s="8" t="s">
        <v>124</v>
      </c>
      <c r="C223" s="12"/>
      <c r="D223" s="114"/>
      <c r="E223" s="12"/>
      <c r="F223" s="114"/>
      <c r="G223" s="9">
        <f t="shared" ref="G223:V224" si="172">G224</f>
        <v>76976</v>
      </c>
      <c r="H223" s="9">
        <f t="shared" si="172"/>
        <v>0</v>
      </c>
      <c r="I223" s="9">
        <f t="shared" si="172"/>
        <v>41443</v>
      </c>
      <c r="J223" s="9">
        <f t="shared" si="172"/>
        <v>24973</v>
      </c>
      <c r="K223" s="9">
        <f t="shared" si="172"/>
        <v>13415</v>
      </c>
      <c r="L223" s="9">
        <f t="shared" si="172"/>
        <v>0</v>
      </c>
      <c r="M223" s="9">
        <f t="shared" si="172"/>
        <v>13415</v>
      </c>
      <c r="N223" s="9">
        <f t="shared" si="172"/>
        <v>0</v>
      </c>
      <c r="O223" s="9">
        <f t="shared" si="172"/>
        <v>13415</v>
      </c>
      <c r="P223" s="9">
        <f t="shared" si="172"/>
        <v>0</v>
      </c>
      <c r="Q223" s="9">
        <f t="shared" si="172"/>
        <v>13415</v>
      </c>
      <c r="R223" s="9">
        <f t="shared" si="172"/>
        <v>0</v>
      </c>
      <c r="S223" s="9">
        <f t="shared" si="172"/>
        <v>28028</v>
      </c>
      <c r="T223" s="9">
        <f t="shared" si="172"/>
        <v>0</v>
      </c>
      <c r="U223" s="9">
        <f t="shared" si="172"/>
        <v>28028</v>
      </c>
      <c r="V223" s="9">
        <f>V224</f>
        <v>0</v>
      </c>
    </row>
    <row r="224" spans="1:22" s="6" customFormat="1">
      <c r="A224" s="7">
        <v>1</v>
      </c>
      <c r="B224" s="8" t="s">
        <v>33</v>
      </c>
      <c r="C224" s="7"/>
      <c r="D224" s="111"/>
      <c r="E224" s="7"/>
      <c r="F224" s="111"/>
      <c r="G224" s="9">
        <f t="shared" si="172"/>
        <v>76976</v>
      </c>
      <c r="H224" s="9">
        <f t="shared" si="172"/>
        <v>0</v>
      </c>
      <c r="I224" s="9">
        <f t="shared" si="172"/>
        <v>41443</v>
      </c>
      <c r="J224" s="9">
        <f t="shared" si="172"/>
        <v>24973</v>
      </c>
      <c r="K224" s="9">
        <f t="shared" si="172"/>
        <v>13415</v>
      </c>
      <c r="L224" s="9">
        <f t="shared" si="172"/>
        <v>0</v>
      </c>
      <c r="M224" s="9">
        <f t="shared" si="172"/>
        <v>13415</v>
      </c>
      <c r="N224" s="9">
        <f t="shared" si="172"/>
        <v>0</v>
      </c>
      <c r="O224" s="9">
        <f t="shared" si="172"/>
        <v>13415</v>
      </c>
      <c r="P224" s="9">
        <f t="shared" si="172"/>
        <v>0</v>
      </c>
      <c r="Q224" s="9">
        <f t="shared" si="172"/>
        <v>13415</v>
      </c>
      <c r="R224" s="9">
        <f t="shared" si="172"/>
        <v>0</v>
      </c>
      <c r="S224" s="9">
        <f t="shared" si="172"/>
        <v>28028</v>
      </c>
      <c r="T224" s="9">
        <f t="shared" si="172"/>
        <v>0</v>
      </c>
      <c r="U224" s="9">
        <f t="shared" si="172"/>
        <v>28028</v>
      </c>
      <c r="V224" s="9">
        <f t="shared" si="172"/>
        <v>0</v>
      </c>
    </row>
    <row r="225" spans="1:26" ht="31.2">
      <c r="A225" s="7" t="s">
        <v>56</v>
      </c>
      <c r="B225" s="10" t="s">
        <v>5</v>
      </c>
      <c r="C225" s="7"/>
      <c r="D225" s="111"/>
      <c r="E225" s="7"/>
      <c r="F225" s="111"/>
      <c r="G225" s="11">
        <f>G226+G227+G228+G229+G230+G231+G232</f>
        <v>76976</v>
      </c>
      <c r="H225" s="11">
        <f t="shared" ref="H225:V225" si="173">H226+H227+H228+H229+H230+H231+H232</f>
        <v>0</v>
      </c>
      <c r="I225" s="11">
        <f t="shared" si="173"/>
        <v>41443</v>
      </c>
      <c r="J225" s="11">
        <f t="shared" si="173"/>
        <v>24973</v>
      </c>
      <c r="K225" s="11">
        <f t="shared" si="173"/>
        <v>13415</v>
      </c>
      <c r="L225" s="11">
        <f t="shared" si="173"/>
        <v>0</v>
      </c>
      <c r="M225" s="11">
        <f t="shared" si="173"/>
        <v>13415</v>
      </c>
      <c r="N225" s="11">
        <f t="shared" si="173"/>
        <v>0</v>
      </c>
      <c r="O225" s="11">
        <f t="shared" si="173"/>
        <v>13415</v>
      </c>
      <c r="P225" s="11">
        <f t="shared" si="173"/>
        <v>0</v>
      </c>
      <c r="Q225" s="11">
        <f t="shared" si="173"/>
        <v>13415</v>
      </c>
      <c r="R225" s="11">
        <f t="shared" si="173"/>
        <v>0</v>
      </c>
      <c r="S225" s="11">
        <f t="shared" si="173"/>
        <v>28028</v>
      </c>
      <c r="T225" s="11">
        <f t="shared" si="173"/>
        <v>0</v>
      </c>
      <c r="U225" s="11">
        <f t="shared" si="173"/>
        <v>28028</v>
      </c>
      <c r="V225" s="11">
        <f t="shared" si="173"/>
        <v>0</v>
      </c>
    </row>
    <row r="226" spans="1:26" ht="92.4">
      <c r="A226" s="100">
        <v>1</v>
      </c>
      <c r="B226" s="40" t="s">
        <v>148</v>
      </c>
      <c r="C226" s="41" t="s">
        <v>149</v>
      </c>
      <c r="D226" s="121" t="s">
        <v>150</v>
      </c>
      <c r="E226" s="41" t="s">
        <v>73</v>
      </c>
      <c r="F226" s="129" t="s">
        <v>390</v>
      </c>
      <c r="G226" s="44">
        <v>36000</v>
      </c>
      <c r="H226" s="44"/>
      <c r="I226" s="44">
        <v>18000</v>
      </c>
      <c r="J226" s="44">
        <v>14000</v>
      </c>
      <c r="K226" s="108">
        <f>SUM(L226:N226)</f>
        <v>8399</v>
      </c>
      <c r="L226" s="108"/>
      <c r="M226" s="44">
        <v>8399</v>
      </c>
      <c r="N226" s="108"/>
      <c r="O226" s="108">
        <f>SUM(P226:R226)</f>
        <v>8399</v>
      </c>
      <c r="P226" s="108"/>
      <c r="Q226" s="44">
        <v>8399</v>
      </c>
      <c r="R226" s="108"/>
      <c r="S226" s="108">
        <f>SUM(T226:V226)</f>
        <v>9601</v>
      </c>
      <c r="T226" s="108"/>
      <c r="U226" s="44">
        <v>9601</v>
      </c>
      <c r="V226" s="158"/>
      <c r="W226" s="13"/>
      <c r="X226" s="13"/>
      <c r="Y226" s="13"/>
      <c r="Z226" s="13"/>
    </row>
    <row r="227" spans="1:26" ht="52.8">
      <c r="A227" s="100">
        <v>2</v>
      </c>
      <c r="B227" s="40" t="s">
        <v>391</v>
      </c>
      <c r="C227" s="41" t="s">
        <v>392</v>
      </c>
      <c r="D227" s="121" t="s">
        <v>393</v>
      </c>
      <c r="E227" s="41" t="s">
        <v>65</v>
      </c>
      <c r="F227" s="129" t="s">
        <v>394</v>
      </c>
      <c r="G227" s="44">
        <v>15500</v>
      </c>
      <c r="H227" s="44"/>
      <c r="I227" s="44">
        <v>7750</v>
      </c>
      <c r="J227" s="44">
        <v>4619</v>
      </c>
      <c r="K227" s="108">
        <f t="shared" ref="K227:K232" si="174">SUM(L227:N227)</f>
        <v>0</v>
      </c>
      <c r="L227" s="108"/>
      <c r="M227" s="108"/>
      <c r="N227" s="108"/>
      <c r="O227" s="108">
        <f t="shared" ref="O227:O232" si="175">SUM(P227:R227)</f>
        <v>0</v>
      </c>
      <c r="P227" s="108"/>
      <c r="Q227" s="108"/>
      <c r="R227" s="108"/>
      <c r="S227" s="108">
        <f t="shared" ref="S227:S232" si="176">SUM(T227:V227)</f>
        <v>7750</v>
      </c>
      <c r="T227" s="108"/>
      <c r="U227" s="44">
        <v>7750</v>
      </c>
      <c r="V227" s="106"/>
      <c r="W227" s="13"/>
      <c r="X227" s="13"/>
      <c r="Y227" s="13"/>
      <c r="Z227" s="13"/>
    </row>
    <row r="228" spans="1:26" ht="52.8">
      <c r="A228" s="100">
        <v>3</v>
      </c>
      <c r="B228" s="40" t="s">
        <v>395</v>
      </c>
      <c r="C228" s="41" t="s">
        <v>392</v>
      </c>
      <c r="D228" s="121" t="s">
        <v>393</v>
      </c>
      <c r="E228" s="41" t="s">
        <v>65</v>
      </c>
      <c r="F228" s="129" t="s">
        <v>396</v>
      </c>
      <c r="G228" s="44">
        <v>14110</v>
      </c>
      <c r="H228" s="44"/>
      <c r="I228" s="44">
        <v>7055</v>
      </c>
      <c r="J228" s="44">
        <v>4055</v>
      </c>
      <c r="K228" s="108">
        <f t="shared" si="174"/>
        <v>0</v>
      </c>
      <c r="L228" s="108"/>
      <c r="M228" s="108"/>
      <c r="N228" s="108"/>
      <c r="O228" s="108">
        <f t="shared" si="175"/>
        <v>0</v>
      </c>
      <c r="P228" s="108"/>
      <c r="Q228" s="108"/>
      <c r="R228" s="108"/>
      <c r="S228" s="108">
        <f t="shared" si="176"/>
        <v>7055</v>
      </c>
      <c r="T228" s="108"/>
      <c r="U228" s="44">
        <v>7055</v>
      </c>
      <c r="V228" s="106"/>
      <c r="W228" s="13"/>
      <c r="X228" s="13"/>
      <c r="Y228" s="13"/>
      <c r="Z228" s="13"/>
    </row>
    <row r="229" spans="1:26" ht="78">
      <c r="A229" s="100">
        <v>4</v>
      </c>
      <c r="B229" s="40" t="s">
        <v>152</v>
      </c>
      <c r="C229" s="41" t="s">
        <v>151</v>
      </c>
      <c r="D229" s="120" t="s">
        <v>153</v>
      </c>
      <c r="E229" s="43" t="s">
        <v>61</v>
      </c>
      <c r="F229" s="120" t="s">
        <v>397</v>
      </c>
      <c r="G229" s="44">
        <v>6810</v>
      </c>
      <c r="H229" s="44"/>
      <c r="I229" s="44">
        <v>5047</v>
      </c>
      <c r="J229" s="44">
        <v>1563</v>
      </c>
      <c r="K229" s="108">
        <f t="shared" si="174"/>
        <v>5016</v>
      </c>
      <c r="L229" s="159"/>
      <c r="M229" s="44">
        <v>5016</v>
      </c>
      <c r="N229" s="159"/>
      <c r="O229" s="108">
        <f t="shared" si="175"/>
        <v>5016</v>
      </c>
      <c r="P229" s="159"/>
      <c r="Q229" s="44">
        <v>5016</v>
      </c>
      <c r="R229" s="159"/>
      <c r="S229" s="108">
        <f t="shared" si="176"/>
        <v>31</v>
      </c>
      <c r="T229" s="159"/>
      <c r="U229" s="159">
        <v>31</v>
      </c>
      <c r="V229" s="160"/>
      <c r="W229" s="13"/>
      <c r="X229" s="13"/>
      <c r="Y229" s="13"/>
      <c r="Z229" s="13"/>
    </row>
    <row r="230" spans="1:26" ht="52.8">
      <c r="A230" s="100">
        <v>5</v>
      </c>
      <c r="B230" s="40" t="s">
        <v>398</v>
      </c>
      <c r="C230" s="41" t="s">
        <v>154</v>
      </c>
      <c r="D230" s="120" t="s">
        <v>399</v>
      </c>
      <c r="E230" s="43" t="s">
        <v>65</v>
      </c>
      <c r="F230" s="120" t="s">
        <v>400</v>
      </c>
      <c r="G230" s="44">
        <v>1100</v>
      </c>
      <c r="H230" s="44"/>
      <c r="I230" s="44">
        <v>871</v>
      </c>
      <c r="J230" s="44"/>
      <c r="K230" s="108">
        <f t="shared" si="174"/>
        <v>0</v>
      </c>
      <c r="L230" s="159"/>
      <c r="M230" s="73"/>
      <c r="N230" s="159"/>
      <c r="O230" s="108">
        <f t="shared" si="175"/>
        <v>0</v>
      </c>
      <c r="P230" s="159"/>
      <c r="Q230" s="159"/>
      <c r="R230" s="159"/>
      <c r="S230" s="108">
        <f t="shared" si="176"/>
        <v>871</v>
      </c>
      <c r="T230" s="159"/>
      <c r="U230" s="44">
        <v>871</v>
      </c>
      <c r="V230" s="160"/>
      <c r="W230" s="13"/>
      <c r="X230" s="13"/>
      <c r="Y230" s="13"/>
      <c r="Z230" s="13"/>
    </row>
    <row r="231" spans="1:26" ht="105.6">
      <c r="A231" s="100">
        <v>6</v>
      </c>
      <c r="B231" s="45" t="s">
        <v>557</v>
      </c>
      <c r="C231" s="152" t="s">
        <v>558</v>
      </c>
      <c r="D231" s="120" t="s">
        <v>559</v>
      </c>
      <c r="E231" s="152" t="s">
        <v>560</v>
      </c>
      <c r="F231" s="120" t="s">
        <v>561</v>
      </c>
      <c r="G231" s="153">
        <f t="shared" ref="G231:G232" si="177">I231+J231</f>
        <v>1422</v>
      </c>
      <c r="H231" s="153"/>
      <c r="I231" s="153">
        <v>1120</v>
      </c>
      <c r="J231" s="153">
        <v>302</v>
      </c>
      <c r="K231" s="108">
        <f t="shared" si="174"/>
        <v>0</v>
      </c>
      <c r="L231" s="159"/>
      <c r="M231" s="73"/>
      <c r="N231" s="159"/>
      <c r="O231" s="108">
        <f t="shared" si="175"/>
        <v>0</v>
      </c>
      <c r="P231" s="159"/>
      <c r="Q231" s="159"/>
      <c r="R231" s="159"/>
      <c r="S231" s="108">
        <f t="shared" si="176"/>
        <v>1120</v>
      </c>
      <c r="T231" s="159"/>
      <c r="U231" s="153">
        <v>1120</v>
      </c>
      <c r="V231" s="160"/>
      <c r="W231" s="13"/>
      <c r="X231" s="13"/>
      <c r="Y231" s="13"/>
      <c r="Z231" s="13"/>
    </row>
    <row r="232" spans="1:26" ht="79.2">
      <c r="A232" s="100">
        <v>7</v>
      </c>
      <c r="B232" s="45" t="s">
        <v>562</v>
      </c>
      <c r="C232" s="152" t="s">
        <v>563</v>
      </c>
      <c r="D232" s="120" t="s">
        <v>564</v>
      </c>
      <c r="E232" s="152" t="s">
        <v>560</v>
      </c>
      <c r="F232" s="120" t="s">
        <v>565</v>
      </c>
      <c r="G232" s="153">
        <f t="shared" si="177"/>
        <v>2034</v>
      </c>
      <c r="H232" s="153"/>
      <c r="I232" s="153">
        <v>1600</v>
      </c>
      <c r="J232" s="153">
        <v>434</v>
      </c>
      <c r="K232" s="108">
        <f t="shared" si="174"/>
        <v>0</v>
      </c>
      <c r="L232" s="159"/>
      <c r="M232" s="73"/>
      <c r="N232" s="159"/>
      <c r="O232" s="108">
        <f t="shared" si="175"/>
        <v>0</v>
      </c>
      <c r="P232" s="159"/>
      <c r="Q232" s="159"/>
      <c r="R232" s="159"/>
      <c r="S232" s="108">
        <f t="shared" si="176"/>
        <v>1600</v>
      </c>
      <c r="T232" s="159"/>
      <c r="U232" s="153">
        <v>1600</v>
      </c>
      <c r="V232" s="160"/>
      <c r="W232" s="13"/>
      <c r="X232" s="13"/>
      <c r="Y232" s="13"/>
      <c r="Z232" s="13"/>
    </row>
    <row r="233" spans="1:26">
      <c r="A233" s="7" t="s">
        <v>195</v>
      </c>
      <c r="B233" s="8" t="s">
        <v>182</v>
      </c>
      <c r="C233" s="12"/>
      <c r="D233" s="114"/>
      <c r="E233" s="12"/>
      <c r="F233" s="114"/>
      <c r="G233" s="9">
        <f t="shared" ref="G233:V234" si="178">G234</f>
        <v>24486</v>
      </c>
      <c r="H233" s="9">
        <f t="shared" si="178"/>
        <v>0</v>
      </c>
      <c r="I233" s="9">
        <f t="shared" si="178"/>
        <v>15427</v>
      </c>
      <c r="J233" s="9">
        <f t="shared" si="178"/>
        <v>8509</v>
      </c>
      <c r="K233" s="9">
        <f t="shared" si="178"/>
        <v>0</v>
      </c>
      <c r="L233" s="9">
        <f t="shared" si="178"/>
        <v>0</v>
      </c>
      <c r="M233" s="9">
        <f t="shared" si="178"/>
        <v>0</v>
      </c>
      <c r="N233" s="9">
        <f t="shared" si="178"/>
        <v>0</v>
      </c>
      <c r="O233" s="9">
        <f t="shared" si="178"/>
        <v>0</v>
      </c>
      <c r="P233" s="9">
        <f t="shared" si="178"/>
        <v>0</v>
      </c>
      <c r="Q233" s="9">
        <f t="shared" si="178"/>
        <v>0</v>
      </c>
      <c r="R233" s="9">
        <f t="shared" si="178"/>
        <v>0</v>
      </c>
      <c r="S233" s="9">
        <f t="shared" si="178"/>
        <v>15427</v>
      </c>
      <c r="T233" s="9">
        <f t="shared" si="178"/>
        <v>0</v>
      </c>
      <c r="U233" s="9">
        <f t="shared" si="178"/>
        <v>15427</v>
      </c>
      <c r="V233" s="9">
        <f>V234</f>
        <v>0</v>
      </c>
    </row>
    <row r="234" spans="1:26" s="6" customFormat="1">
      <c r="A234" s="7">
        <v>1</v>
      </c>
      <c r="B234" s="8" t="s">
        <v>33</v>
      </c>
      <c r="C234" s="7"/>
      <c r="D234" s="111"/>
      <c r="E234" s="7"/>
      <c r="F234" s="111"/>
      <c r="G234" s="9">
        <f t="shared" si="178"/>
        <v>24486</v>
      </c>
      <c r="H234" s="9">
        <f t="shared" si="178"/>
        <v>0</v>
      </c>
      <c r="I234" s="9">
        <f t="shared" si="178"/>
        <v>15427</v>
      </c>
      <c r="J234" s="9">
        <f t="shared" si="178"/>
        <v>8509</v>
      </c>
      <c r="K234" s="9">
        <f t="shared" si="178"/>
        <v>0</v>
      </c>
      <c r="L234" s="9">
        <f t="shared" si="178"/>
        <v>0</v>
      </c>
      <c r="M234" s="9">
        <f t="shared" si="178"/>
        <v>0</v>
      </c>
      <c r="N234" s="9">
        <f t="shared" si="178"/>
        <v>0</v>
      </c>
      <c r="O234" s="9">
        <f t="shared" si="178"/>
        <v>0</v>
      </c>
      <c r="P234" s="9">
        <f t="shared" si="178"/>
        <v>0</v>
      </c>
      <c r="Q234" s="9">
        <f t="shared" si="178"/>
        <v>0</v>
      </c>
      <c r="R234" s="9">
        <f t="shared" si="178"/>
        <v>0</v>
      </c>
      <c r="S234" s="9">
        <f t="shared" si="178"/>
        <v>15427</v>
      </c>
      <c r="T234" s="9">
        <f t="shared" si="178"/>
        <v>0</v>
      </c>
      <c r="U234" s="9">
        <f t="shared" si="178"/>
        <v>15427</v>
      </c>
      <c r="V234" s="9">
        <f t="shared" si="178"/>
        <v>0</v>
      </c>
    </row>
    <row r="235" spans="1:26" ht="31.2">
      <c r="A235" s="7" t="s">
        <v>56</v>
      </c>
      <c r="B235" s="10" t="s">
        <v>5</v>
      </c>
      <c r="C235" s="7"/>
      <c r="D235" s="111"/>
      <c r="E235" s="7"/>
      <c r="F235" s="111"/>
      <c r="G235" s="11">
        <f>G236+G237+G238+G239+G240+G241+G242+G243+G244</f>
        <v>24486</v>
      </c>
      <c r="H235" s="11">
        <f t="shared" ref="H235:V235" si="179">H236+H237+H238+H239+H240+H241+H242+H243+H244</f>
        <v>0</v>
      </c>
      <c r="I235" s="11">
        <f t="shared" si="179"/>
        <v>15427</v>
      </c>
      <c r="J235" s="11">
        <f t="shared" si="179"/>
        <v>8509</v>
      </c>
      <c r="K235" s="11">
        <f t="shared" si="179"/>
        <v>0</v>
      </c>
      <c r="L235" s="11">
        <f t="shared" si="179"/>
        <v>0</v>
      </c>
      <c r="M235" s="11">
        <f t="shared" si="179"/>
        <v>0</v>
      </c>
      <c r="N235" s="11">
        <f t="shared" si="179"/>
        <v>0</v>
      </c>
      <c r="O235" s="11">
        <f t="shared" si="179"/>
        <v>0</v>
      </c>
      <c r="P235" s="11">
        <f t="shared" si="179"/>
        <v>0</v>
      </c>
      <c r="Q235" s="11">
        <f t="shared" si="179"/>
        <v>0</v>
      </c>
      <c r="R235" s="11">
        <f t="shared" si="179"/>
        <v>0</v>
      </c>
      <c r="S235" s="11">
        <f t="shared" si="179"/>
        <v>15427</v>
      </c>
      <c r="T235" s="11">
        <f t="shared" si="179"/>
        <v>0</v>
      </c>
      <c r="U235" s="11">
        <f t="shared" si="179"/>
        <v>15427</v>
      </c>
      <c r="V235" s="11">
        <f t="shared" si="179"/>
        <v>0</v>
      </c>
    </row>
    <row r="236" spans="1:26" s="145" customFormat="1" ht="52.8">
      <c r="A236" s="14">
        <v>1</v>
      </c>
      <c r="B236" s="45" t="s">
        <v>416</v>
      </c>
      <c r="C236" s="43" t="s">
        <v>417</v>
      </c>
      <c r="D236" s="120" t="s">
        <v>418</v>
      </c>
      <c r="E236" s="43" t="s">
        <v>73</v>
      </c>
      <c r="F236" s="120" t="s">
        <v>419</v>
      </c>
      <c r="G236" s="42">
        <v>3000</v>
      </c>
      <c r="H236" s="42"/>
      <c r="I236" s="42">
        <v>2579</v>
      </c>
      <c r="J236" s="42">
        <v>321</v>
      </c>
      <c r="K236" s="58">
        <f>SUM(L236:N236)</f>
        <v>0</v>
      </c>
      <c r="L236" s="144"/>
      <c r="M236" s="42"/>
      <c r="N236" s="144"/>
      <c r="O236" s="58">
        <f>SUM(P236:R236)</f>
        <v>0</v>
      </c>
      <c r="P236" s="144"/>
      <c r="Q236" s="42"/>
      <c r="R236" s="144"/>
      <c r="S236" s="58">
        <f>SUM(T236:V236)</f>
        <v>2579</v>
      </c>
      <c r="T236" s="144"/>
      <c r="U236" s="42">
        <v>2579</v>
      </c>
      <c r="V236" s="144"/>
    </row>
    <row r="237" spans="1:26" s="145" customFormat="1" ht="52.8">
      <c r="A237" s="14">
        <v>2</v>
      </c>
      <c r="B237" s="45" t="s">
        <v>420</v>
      </c>
      <c r="C237" s="43" t="s">
        <v>183</v>
      </c>
      <c r="D237" s="120" t="s">
        <v>421</v>
      </c>
      <c r="E237" s="43" t="s">
        <v>73</v>
      </c>
      <c r="F237" s="120" t="s">
        <v>422</v>
      </c>
      <c r="G237" s="42">
        <v>5000</v>
      </c>
      <c r="H237" s="42"/>
      <c r="I237" s="42">
        <v>3400</v>
      </c>
      <c r="J237" s="42">
        <v>1500</v>
      </c>
      <c r="K237" s="58">
        <f>SUM(L237:N237)</f>
        <v>0</v>
      </c>
      <c r="L237" s="144"/>
      <c r="M237" s="42"/>
      <c r="N237" s="144"/>
      <c r="O237" s="58">
        <f>SUM(P237:R237)</f>
        <v>0</v>
      </c>
      <c r="P237" s="144"/>
      <c r="Q237" s="42"/>
      <c r="R237" s="144"/>
      <c r="S237" s="58">
        <f>SUM(T237:V237)</f>
        <v>3400</v>
      </c>
      <c r="T237" s="144"/>
      <c r="U237" s="42">
        <v>3400</v>
      </c>
      <c r="V237" s="144"/>
    </row>
    <row r="238" spans="1:26" s="145" customFormat="1" ht="52.8">
      <c r="A238" s="14">
        <v>3</v>
      </c>
      <c r="B238" s="45" t="s">
        <v>423</v>
      </c>
      <c r="C238" s="43" t="s">
        <v>424</v>
      </c>
      <c r="D238" s="120" t="s">
        <v>425</v>
      </c>
      <c r="E238" s="43" t="s">
        <v>73</v>
      </c>
      <c r="F238" s="120" t="s">
        <v>426</v>
      </c>
      <c r="G238" s="42">
        <v>5290</v>
      </c>
      <c r="H238" s="42"/>
      <c r="I238" s="42">
        <f>2031+290</f>
        <v>2321</v>
      </c>
      <c r="J238" s="42">
        <v>2719</v>
      </c>
      <c r="K238" s="58">
        <f>SUM(L238:N238)</f>
        <v>0</v>
      </c>
      <c r="L238" s="144"/>
      <c r="M238" s="144"/>
      <c r="N238" s="144"/>
      <c r="O238" s="58">
        <f>SUM(P238:R238)</f>
        <v>0</v>
      </c>
      <c r="P238" s="144"/>
      <c r="Q238" s="144"/>
      <c r="R238" s="144"/>
      <c r="S238" s="58">
        <f>SUM(T238:V238)</f>
        <v>2321</v>
      </c>
      <c r="T238" s="144"/>
      <c r="U238" s="42">
        <v>2321</v>
      </c>
      <c r="V238" s="144"/>
    </row>
    <row r="239" spans="1:26" s="145" customFormat="1" ht="66">
      <c r="A239" s="14">
        <v>4</v>
      </c>
      <c r="B239" s="45" t="s">
        <v>427</v>
      </c>
      <c r="C239" s="43" t="s">
        <v>428</v>
      </c>
      <c r="D239" s="120" t="s">
        <v>429</v>
      </c>
      <c r="E239" s="43" t="s">
        <v>65</v>
      </c>
      <c r="F239" s="120" t="s">
        <v>430</v>
      </c>
      <c r="G239" s="42">
        <v>4000</v>
      </c>
      <c r="H239" s="42"/>
      <c r="I239" s="42">
        <v>1831</v>
      </c>
      <c r="J239" s="42">
        <v>2069</v>
      </c>
      <c r="K239" s="58">
        <f>SUM(L239:N239)</f>
        <v>0</v>
      </c>
      <c r="L239" s="144"/>
      <c r="M239" s="144"/>
      <c r="N239" s="144"/>
      <c r="O239" s="58">
        <f>SUM(P239:R239)</f>
        <v>0</v>
      </c>
      <c r="P239" s="144"/>
      <c r="Q239" s="144"/>
      <c r="R239" s="144"/>
      <c r="S239" s="58">
        <f>SUM(T239:V239)</f>
        <v>1831</v>
      </c>
      <c r="T239" s="144"/>
      <c r="U239" s="42">
        <v>1831</v>
      </c>
      <c r="V239" s="144"/>
    </row>
    <row r="240" spans="1:26" s="145" customFormat="1" ht="52.8">
      <c r="A240" s="14">
        <v>5</v>
      </c>
      <c r="B240" s="45" t="s">
        <v>431</v>
      </c>
      <c r="C240" s="43" t="s">
        <v>432</v>
      </c>
      <c r="D240" s="120" t="s">
        <v>433</v>
      </c>
      <c r="E240" s="43" t="s">
        <v>65</v>
      </c>
      <c r="F240" s="120" t="s">
        <v>434</v>
      </c>
      <c r="G240" s="46">
        <v>3400</v>
      </c>
      <c r="H240" s="46"/>
      <c r="I240" s="46">
        <v>2290</v>
      </c>
      <c r="J240" s="46">
        <f>G240-I240-K240</f>
        <v>1110</v>
      </c>
      <c r="K240" s="58">
        <f>SUM(L240:N240)</f>
        <v>0</v>
      </c>
      <c r="L240" s="144"/>
      <c r="M240" s="144"/>
      <c r="N240" s="144"/>
      <c r="O240" s="58">
        <f>SUM(P240:R240)</f>
        <v>0</v>
      </c>
      <c r="P240" s="144"/>
      <c r="Q240" s="144"/>
      <c r="R240" s="144"/>
      <c r="S240" s="58">
        <f>SUM(T240:V240)</f>
        <v>2290</v>
      </c>
      <c r="T240" s="144"/>
      <c r="U240" s="42">
        <v>2290</v>
      </c>
      <c r="V240" s="144"/>
    </row>
    <row r="241" spans="1:22" s="145" customFormat="1" ht="52.8">
      <c r="A241" s="14">
        <v>6</v>
      </c>
      <c r="B241" s="151" t="s">
        <v>590</v>
      </c>
      <c r="C241" s="161" t="s">
        <v>180</v>
      </c>
      <c r="D241" s="120" t="s">
        <v>591</v>
      </c>
      <c r="E241" s="152" t="s">
        <v>65</v>
      </c>
      <c r="F241" s="120" t="s">
        <v>592</v>
      </c>
      <c r="G241" s="153">
        <f t="shared" ref="G241:G244" si="180">I241+J241</f>
        <v>519</v>
      </c>
      <c r="H241" s="153"/>
      <c r="I241" s="153">
        <v>400</v>
      </c>
      <c r="J241" s="153">
        <v>119</v>
      </c>
      <c r="K241" s="58">
        <f t="shared" ref="K241:K244" si="181">SUM(L241:N241)</f>
        <v>0</v>
      </c>
      <c r="L241" s="144"/>
      <c r="M241" s="144"/>
      <c r="N241" s="144"/>
      <c r="O241" s="58">
        <f t="shared" ref="O241:O244" si="182">SUM(P241:R241)</f>
        <v>0</v>
      </c>
      <c r="P241" s="144"/>
      <c r="Q241" s="144"/>
      <c r="R241" s="144"/>
      <c r="S241" s="58">
        <f t="shared" ref="S241:S244" si="183">SUM(T241:V241)</f>
        <v>400</v>
      </c>
      <c r="T241" s="144"/>
      <c r="U241" s="153">
        <v>400</v>
      </c>
      <c r="V241" s="144"/>
    </row>
    <row r="242" spans="1:22" s="145" customFormat="1" ht="52.8">
      <c r="A242" s="14">
        <v>7</v>
      </c>
      <c r="B242" s="151" t="s">
        <v>593</v>
      </c>
      <c r="C242" s="161" t="s">
        <v>180</v>
      </c>
      <c r="D242" s="120" t="s">
        <v>594</v>
      </c>
      <c r="E242" s="152" t="s">
        <v>65</v>
      </c>
      <c r="F242" s="120" t="s">
        <v>595</v>
      </c>
      <c r="G242" s="153">
        <f t="shared" si="180"/>
        <v>1109</v>
      </c>
      <c r="H242" s="153"/>
      <c r="I242" s="153">
        <v>887</v>
      </c>
      <c r="J242" s="153">
        <v>222</v>
      </c>
      <c r="K242" s="58">
        <f t="shared" si="181"/>
        <v>0</v>
      </c>
      <c r="L242" s="144"/>
      <c r="M242" s="144"/>
      <c r="N242" s="144"/>
      <c r="O242" s="58">
        <f t="shared" si="182"/>
        <v>0</v>
      </c>
      <c r="P242" s="144"/>
      <c r="Q242" s="144"/>
      <c r="R242" s="144"/>
      <c r="S242" s="58">
        <f t="shared" si="183"/>
        <v>887</v>
      </c>
      <c r="T242" s="144"/>
      <c r="U242" s="153">
        <v>887</v>
      </c>
      <c r="V242" s="144"/>
    </row>
    <row r="243" spans="1:22" s="145" customFormat="1" ht="66">
      <c r="A243" s="14">
        <v>8</v>
      </c>
      <c r="B243" s="151" t="s">
        <v>596</v>
      </c>
      <c r="C243" s="161" t="s">
        <v>180</v>
      </c>
      <c r="D243" s="120" t="s">
        <v>597</v>
      </c>
      <c r="E243" s="152" t="s">
        <v>65</v>
      </c>
      <c r="F243" s="120" t="s">
        <v>598</v>
      </c>
      <c r="G243" s="153">
        <f t="shared" si="180"/>
        <v>1584</v>
      </c>
      <c r="H243" s="153"/>
      <c r="I243" s="153">
        <v>1267</v>
      </c>
      <c r="J243" s="153">
        <v>317</v>
      </c>
      <c r="K243" s="58">
        <f t="shared" si="181"/>
        <v>0</v>
      </c>
      <c r="L243" s="144"/>
      <c r="M243" s="144"/>
      <c r="N243" s="144"/>
      <c r="O243" s="58">
        <f t="shared" si="182"/>
        <v>0</v>
      </c>
      <c r="P243" s="144"/>
      <c r="Q243" s="144"/>
      <c r="R243" s="144"/>
      <c r="S243" s="58">
        <f t="shared" si="183"/>
        <v>1267</v>
      </c>
      <c r="T243" s="144"/>
      <c r="U243" s="153">
        <v>1267</v>
      </c>
      <c r="V243" s="144"/>
    </row>
    <row r="244" spans="1:22" s="145" customFormat="1" ht="52.8">
      <c r="A244" s="14">
        <v>9</v>
      </c>
      <c r="B244" s="151" t="s">
        <v>599</v>
      </c>
      <c r="C244" s="161" t="s">
        <v>180</v>
      </c>
      <c r="D244" s="120" t="s">
        <v>600</v>
      </c>
      <c r="E244" s="152" t="s">
        <v>65</v>
      </c>
      <c r="F244" s="120" t="s">
        <v>601</v>
      </c>
      <c r="G244" s="153">
        <f t="shared" si="180"/>
        <v>584</v>
      </c>
      <c r="H244" s="153"/>
      <c r="I244" s="153">
        <v>452</v>
      </c>
      <c r="J244" s="153">
        <v>132</v>
      </c>
      <c r="K244" s="58">
        <f t="shared" si="181"/>
        <v>0</v>
      </c>
      <c r="L244" s="144"/>
      <c r="M244" s="144"/>
      <c r="N244" s="144"/>
      <c r="O244" s="58">
        <f t="shared" si="182"/>
        <v>0</v>
      </c>
      <c r="P244" s="144"/>
      <c r="Q244" s="144"/>
      <c r="R244" s="144"/>
      <c r="S244" s="58">
        <f t="shared" si="183"/>
        <v>452</v>
      </c>
      <c r="T244" s="144"/>
      <c r="U244" s="153">
        <v>452</v>
      </c>
      <c r="V244" s="144"/>
    </row>
    <row r="245" spans="1:22">
      <c r="A245" s="7" t="s">
        <v>196</v>
      </c>
      <c r="B245" s="8" t="s">
        <v>85</v>
      </c>
      <c r="C245" s="12"/>
      <c r="D245" s="114"/>
      <c r="E245" s="12"/>
      <c r="F245" s="114"/>
      <c r="G245" s="9">
        <f t="shared" ref="G245:V246" si="184">G246</f>
        <v>20142</v>
      </c>
      <c r="H245" s="9">
        <f t="shared" si="184"/>
        <v>0</v>
      </c>
      <c r="I245" s="9">
        <f t="shared" si="184"/>
        <v>11759.599999999999</v>
      </c>
      <c r="J245" s="9">
        <f t="shared" si="184"/>
        <v>6354.4</v>
      </c>
      <c r="K245" s="9">
        <f t="shared" si="184"/>
        <v>1620</v>
      </c>
      <c r="L245" s="9">
        <f t="shared" si="184"/>
        <v>0</v>
      </c>
      <c r="M245" s="9">
        <f t="shared" si="184"/>
        <v>1620</v>
      </c>
      <c r="N245" s="9">
        <f t="shared" si="184"/>
        <v>0</v>
      </c>
      <c r="O245" s="9">
        <f t="shared" si="184"/>
        <v>1620</v>
      </c>
      <c r="P245" s="9">
        <f t="shared" si="184"/>
        <v>0</v>
      </c>
      <c r="Q245" s="9">
        <f t="shared" si="184"/>
        <v>1620</v>
      </c>
      <c r="R245" s="9">
        <f t="shared" si="184"/>
        <v>0</v>
      </c>
      <c r="S245" s="9">
        <f t="shared" si="184"/>
        <v>10140</v>
      </c>
      <c r="T245" s="9">
        <f t="shared" si="184"/>
        <v>0</v>
      </c>
      <c r="U245" s="9">
        <f t="shared" si="184"/>
        <v>10140</v>
      </c>
      <c r="V245" s="9">
        <f>V246</f>
        <v>0</v>
      </c>
    </row>
    <row r="246" spans="1:22" s="6" customFormat="1">
      <c r="A246" s="7">
        <v>1</v>
      </c>
      <c r="B246" s="8" t="s">
        <v>33</v>
      </c>
      <c r="C246" s="7"/>
      <c r="D246" s="111"/>
      <c r="E246" s="7"/>
      <c r="F246" s="111"/>
      <c r="G246" s="9">
        <f t="shared" si="184"/>
        <v>20142</v>
      </c>
      <c r="H246" s="9">
        <f t="shared" si="184"/>
        <v>0</v>
      </c>
      <c r="I246" s="9">
        <f t="shared" si="184"/>
        <v>11759.599999999999</v>
      </c>
      <c r="J246" s="9">
        <f t="shared" si="184"/>
        <v>6354.4</v>
      </c>
      <c r="K246" s="9">
        <f t="shared" si="184"/>
        <v>1620</v>
      </c>
      <c r="L246" s="9">
        <f t="shared" si="184"/>
        <v>0</v>
      </c>
      <c r="M246" s="9">
        <f t="shared" si="184"/>
        <v>1620</v>
      </c>
      <c r="N246" s="9">
        <f t="shared" si="184"/>
        <v>0</v>
      </c>
      <c r="O246" s="9">
        <f t="shared" si="184"/>
        <v>1620</v>
      </c>
      <c r="P246" s="9">
        <f t="shared" si="184"/>
        <v>0</v>
      </c>
      <c r="Q246" s="9">
        <f t="shared" si="184"/>
        <v>1620</v>
      </c>
      <c r="R246" s="9">
        <f t="shared" si="184"/>
        <v>0</v>
      </c>
      <c r="S246" s="9">
        <f t="shared" si="184"/>
        <v>10140</v>
      </c>
      <c r="T246" s="9">
        <f t="shared" si="184"/>
        <v>0</v>
      </c>
      <c r="U246" s="9">
        <f t="shared" si="184"/>
        <v>10140</v>
      </c>
      <c r="V246" s="9">
        <f t="shared" si="184"/>
        <v>0</v>
      </c>
    </row>
    <row r="247" spans="1:22" ht="31.2">
      <c r="A247" s="7" t="s">
        <v>56</v>
      </c>
      <c r="B247" s="10" t="s">
        <v>5</v>
      </c>
      <c r="C247" s="7"/>
      <c r="D247" s="111"/>
      <c r="E247" s="7"/>
      <c r="F247" s="111"/>
      <c r="G247" s="11">
        <f>G248+G249+G250+G251+G252+G253+G254+G255+G256</f>
        <v>20142</v>
      </c>
      <c r="H247" s="11">
        <f t="shared" ref="H247:V247" si="185">H248+H249+H250+H251+H252+H253+H254+H255+H256</f>
        <v>0</v>
      </c>
      <c r="I247" s="11">
        <f t="shared" si="185"/>
        <v>11759.599999999999</v>
      </c>
      <c r="J247" s="11">
        <f t="shared" si="185"/>
        <v>6354.4</v>
      </c>
      <c r="K247" s="11">
        <f t="shared" si="185"/>
        <v>1620</v>
      </c>
      <c r="L247" s="11">
        <f t="shared" si="185"/>
        <v>0</v>
      </c>
      <c r="M247" s="11">
        <f t="shared" si="185"/>
        <v>1620</v>
      </c>
      <c r="N247" s="11">
        <f t="shared" si="185"/>
        <v>0</v>
      </c>
      <c r="O247" s="11">
        <f t="shared" si="185"/>
        <v>1620</v>
      </c>
      <c r="P247" s="11">
        <f t="shared" si="185"/>
        <v>0</v>
      </c>
      <c r="Q247" s="11">
        <f t="shared" si="185"/>
        <v>1620</v>
      </c>
      <c r="R247" s="11">
        <f t="shared" si="185"/>
        <v>0</v>
      </c>
      <c r="S247" s="11">
        <f t="shared" si="185"/>
        <v>10140</v>
      </c>
      <c r="T247" s="11">
        <f t="shared" si="185"/>
        <v>0</v>
      </c>
      <c r="U247" s="11">
        <f t="shared" si="185"/>
        <v>10140</v>
      </c>
      <c r="V247" s="11">
        <f t="shared" si="185"/>
        <v>0</v>
      </c>
    </row>
    <row r="248" spans="1:22" s="145" customFormat="1" ht="31.2">
      <c r="A248" s="14">
        <v>1</v>
      </c>
      <c r="B248" s="40" t="s">
        <v>443</v>
      </c>
      <c r="C248" s="41" t="s">
        <v>444</v>
      </c>
      <c r="D248" s="121" t="s">
        <v>445</v>
      </c>
      <c r="E248" s="48" t="s">
        <v>65</v>
      </c>
      <c r="F248" s="120" t="s">
        <v>446</v>
      </c>
      <c r="G248" s="42">
        <v>375</v>
      </c>
      <c r="H248" s="42"/>
      <c r="I248" s="42">
        <v>290</v>
      </c>
      <c r="J248" s="42"/>
      <c r="K248" s="58">
        <f>SUM(L248:N248)</f>
        <v>0</v>
      </c>
      <c r="L248" s="144"/>
      <c r="M248" s="42"/>
      <c r="N248" s="144"/>
      <c r="O248" s="58">
        <f>SUM(P248:R248)</f>
        <v>0</v>
      </c>
      <c r="P248" s="144"/>
      <c r="Q248" s="42"/>
      <c r="R248" s="144"/>
      <c r="S248" s="58">
        <f>SUM(T248:V248)</f>
        <v>290</v>
      </c>
      <c r="T248" s="144"/>
      <c r="U248" s="42">
        <v>290</v>
      </c>
      <c r="V248" s="144"/>
    </row>
    <row r="249" spans="1:22" s="145" customFormat="1" ht="39.6">
      <c r="A249" s="14">
        <v>2</v>
      </c>
      <c r="B249" s="40" t="s">
        <v>447</v>
      </c>
      <c r="C249" s="41" t="s">
        <v>90</v>
      </c>
      <c r="D249" s="120" t="s">
        <v>448</v>
      </c>
      <c r="E249" s="43" t="s">
        <v>73</v>
      </c>
      <c r="F249" s="120" t="s">
        <v>449</v>
      </c>
      <c r="G249" s="42">
        <v>4100</v>
      </c>
      <c r="H249" s="42"/>
      <c r="I249" s="42">
        <v>2361</v>
      </c>
      <c r="J249" s="42"/>
      <c r="K249" s="58">
        <f>SUM(L249:N249)</f>
        <v>1620</v>
      </c>
      <c r="L249" s="144"/>
      <c r="M249" s="42">
        <v>1620</v>
      </c>
      <c r="N249" s="144"/>
      <c r="O249" s="58">
        <f>SUM(P249:R249)</f>
        <v>1620</v>
      </c>
      <c r="P249" s="144"/>
      <c r="Q249" s="42">
        <v>1620</v>
      </c>
      <c r="R249" s="144"/>
      <c r="S249" s="58">
        <f>SUM(T249:V249)</f>
        <v>741</v>
      </c>
      <c r="T249" s="144"/>
      <c r="U249" s="42">
        <v>741</v>
      </c>
      <c r="V249" s="144"/>
    </row>
    <row r="250" spans="1:22" s="145" customFormat="1" ht="46.8">
      <c r="A250" s="14">
        <v>3</v>
      </c>
      <c r="B250" s="40" t="s">
        <v>450</v>
      </c>
      <c r="C250" s="41" t="s">
        <v>78</v>
      </c>
      <c r="D250" s="120" t="s">
        <v>451</v>
      </c>
      <c r="E250" s="43" t="s">
        <v>65</v>
      </c>
      <c r="F250" s="129" t="s">
        <v>452</v>
      </c>
      <c r="G250" s="42">
        <v>5000</v>
      </c>
      <c r="H250" s="42"/>
      <c r="I250" s="42">
        <v>835</v>
      </c>
      <c r="J250" s="42">
        <v>4075</v>
      </c>
      <c r="K250" s="58">
        <f>SUM(L250:N250)</f>
        <v>0</v>
      </c>
      <c r="L250" s="144"/>
      <c r="M250" s="144"/>
      <c r="N250" s="144"/>
      <c r="O250" s="58">
        <f>SUM(P250:R250)</f>
        <v>0</v>
      </c>
      <c r="P250" s="144"/>
      <c r="Q250" s="144"/>
      <c r="R250" s="144"/>
      <c r="S250" s="58">
        <f>SUM(T250:V250)</f>
        <v>835</v>
      </c>
      <c r="T250" s="144"/>
      <c r="U250" s="42">
        <v>835</v>
      </c>
      <c r="V250" s="144"/>
    </row>
    <row r="251" spans="1:22" s="145" customFormat="1" ht="31.2">
      <c r="A251" s="14">
        <v>4</v>
      </c>
      <c r="B251" s="40" t="s">
        <v>453</v>
      </c>
      <c r="C251" s="41" t="s">
        <v>79</v>
      </c>
      <c r="D251" s="121" t="s">
        <v>454</v>
      </c>
      <c r="E251" s="43" t="s">
        <v>65</v>
      </c>
      <c r="F251" s="129" t="s">
        <v>455</v>
      </c>
      <c r="G251" s="42">
        <v>525</v>
      </c>
      <c r="H251" s="42"/>
      <c r="I251" s="42">
        <f>290+74</f>
        <v>364</v>
      </c>
      <c r="J251" s="42">
        <v>125</v>
      </c>
      <c r="K251" s="58">
        <f>SUM(L251:N251)</f>
        <v>0</v>
      </c>
      <c r="L251" s="144"/>
      <c r="M251" s="144"/>
      <c r="N251" s="144"/>
      <c r="O251" s="58">
        <f>SUM(P251:R251)</f>
        <v>0</v>
      </c>
      <c r="P251" s="144"/>
      <c r="Q251" s="144"/>
      <c r="R251" s="144"/>
      <c r="S251" s="58">
        <f>SUM(T251:V251)</f>
        <v>364</v>
      </c>
      <c r="T251" s="144"/>
      <c r="U251" s="42">
        <v>364</v>
      </c>
      <c r="V251" s="144"/>
    </row>
    <row r="252" spans="1:22" s="145" customFormat="1" ht="62.4">
      <c r="A252" s="14">
        <v>5</v>
      </c>
      <c r="B252" s="40" t="s">
        <v>456</v>
      </c>
      <c r="C252" s="41" t="s">
        <v>457</v>
      </c>
      <c r="D252" s="120" t="s">
        <v>458</v>
      </c>
      <c r="E252" s="43" t="s">
        <v>65</v>
      </c>
      <c r="F252" s="129" t="s">
        <v>459</v>
      </c>
      <c r="G252" s="42">
        <v>550</v>
      </c>
      <c r="H252" s="42"/>
      <c r="I252" s="42">
        <f>290+182</f>
        <v>472</v>
      </c>
      <c r="J252" s="42"/>
      <c r="K252" s="58">
        <f>SUM(L252:N252)</f>
        <v>0</v>
      </c>
      <c r="L252" s="144"/>
      <c r="M252" s="144"/>
      <c r="N252" s="144"/>
      <c r="O252" s="58">
        <f>SUM(P252:R252)</f>
        <v>0</v>
      </c>
      <c r="P252" s="144"/>
      <c r="Q252" s="144"/>
      <c r="R252" s="144"/>
      <c r="S252" s="58">
        <f>SUM(T252:V252)</f>
        <v>472</v>
      </c>
      <c r="T252" s="144"/>
      <c r="U252" s="42">
        <v>472</v>
      </c>
      <c r="V252" s="144"/>
    </row>
    <row r="253" spans="1:22" s="145" customFormat="1" ht="62.4">
      <c r="A253" s="14">
        <v>6</v>
      </c>
      <c r="B253" s="151" t="s">
        <v>577</v>
      </c>
      <c r="C253" s="152" t="s">
        <v>578</v>
      </c>
      <c r="D253" s="120" t="s">
        <v>579</v>
      </c>
      <c r="E253" s="152" t="s">
        <v>65</v>
      </c>
      <c r="F253" s="120" t="s">
        <v>580</v>
      </c>
      <c r="G253" s="153">
        <f t="shared" ref="G253:G256" si="186">I253+J253</f>
        <v>2584</v>
      </c>
      <c r="H253" s="153"/>
      <c r="I253" s="153">
        <v>1840</v>
      </c>
      <c r="J253" s="153">
        <v>744</v>
      </c>
      <c r="K253" s="58">
        <f t="shared" ref="K253:K256" si="187">SUM(L253:N253)</f>
        <v>0</v>
      </c>
      <c r="L253" s="144"/>
      <c r="M253" s="144"/>
      <c r="N253" s="144"/>
      <c r="O253" s="58">
        <f t="shared" ref="O253:O256" si="188">SUM(P253:R253)</f>
        <v>0</v>
      </c>
      <c r="P253" s="144"/>
      <c r="Q253" s="144"/>
      <c r="R253" s="144"/>
      <c r="S253" s="58">
        <f t="shared" ref="S253:S256" si="189">SUM(T253:V253)</f>
        <v>1840</v>
      </c>
      <c r="T253" s="144"/>
      <c r="U253" s="157">
        <v>1840</v>
      </c>
      <c r="V253" s="144"/>
    </row>
    <row r="254" spans="1:22" s="145" customFormat="1" ht="39.6">
      <c r="A254" s="14">
        <v>7</v>
      </c>
      <c r="B254" s="162" t="s">
        <v>581</v>
      </c>
      <c r="C254" s="152" t="s">
        <v>578</v>
      </c>
      <c r="D254" s="120" t="s">
        <v>582</v>
      </c>
      <c r="E254" s="152" t="s">
        <v>65</v>
      </c>
      <c r="F254" s="120" t="s">
        <v>583</v>
      </c>
      <c r="G254" s="153">
        <f t="shared" si="186"/>
        <v>2436</v>
      </c>
      <c r="H254" s="153"/>
      <c r="I254" s="153">
        <v>1948.8000000000002</v>
      </c>
      <c r="J254" s="153">
        <v>487.20000000000005</v>
      </c>
      <c r="K254" s="58">
        <f t="shared" si="187"/>
        <v>0</v>
      </c>
      <c r="L254" s="144"/>
      <c r="M254" s="144"/>
      <c r="N254" s="144"/>
      <c r="O254" s="58">
        <f t="shared" si="188"/>
        <v>0</v>
      </c>
      <c r="P254" s="144"/>
      <c r="Q254" s="144"/>
      <c r="R254" s="144"/>
      <c r="S254" s="58">
        <f t="shared" si="189"/>
        <v>1949</v>
      </c>
      <c r="T254" s="144"/>
      <c r="U254" s="157">
        <v>1949</v>
      </c>
      <c r="V254" s="144"/>
    </row>
    <row r="255" spans="1:22" s="145" customFormat="1" ht="52.8">
      <c r="A255" s="14">
        <v>8</v>
      </c>
      <c r="B255" s="162" t="s">
        <v>584</v>
      </c>
      <c r="C255" s="152" t="s">
        <v>578</v>
      </c>
      <c r="D255" s="120" t="s">
        <v>585</v>
      </c>
      <c r="E255" s="152" t="s">
        <v>65</v>
      </c>
      <c r="F255" s="120" t="s">
        <v>586</v>
      </c>
      <c r="G255" s="153">
        <f t="shared" si="186"/>
        <v>3261</v>
      </c>
      <c r="H255" s="153"/>
      <c r="I255" s="153">
        <v>2600</v>
      </c>
      <c r="J255" s="153">
        <v>661</v>
      </c>
      <c r="K255" s="58">
        <f t="shared" si="187"/>
        <v>0</v>
      </c>
      <c r="L255" s="144"/>
      <c r="M255" s="144"/>
      <c r="N255" s="144"/>
      <c r="O255" s="58">
        <f t="shared" si="188"/>
        <v>0</v>
      </c>
      <c r="P255" s="144"/>
      <c r="Q255" s="144"/>
      <c r="R255" s="144"/>
      <c r="S255" s="58">
        <f t="shared" si="189"/>
        <v>2600</v>
      </c>
      <c r="T255" s="144"/>
      <c r="U255" s="157">
        <v>2600</v>
      </c>
      <c r="V255" s="144"/>
    </row>
    <row r="256" spans="1:22" s="145" customFormat="1" ht="52.8">
      <c r="A256" s="14">
        <v>9</v>
      </c>
      <c r="B256" s="45" t="s">
        <v>587</v>
      </c>
      <c r="C256" s="152" t="s">
        <v>578</v>
      </c>
      <c r="D256" s="120" t="s">
        <v>588</v>
      </c>
      <c r="E256" s="152" t="s">
        <v>65</v>
      </c>
      <c r="F256" s="120" t="s">
        <v>589</v>
      </c>
      <c r="G256" s="153">
        <f t="shared" si="186"/>
        <v>1311</v>
      </c>
      <c r="H256" s="153"/>
      <c r="I256" s="153">
        <v>1048.8</v>
      </c>
      <c r="J256" s="153">
        <v>262.2</v>
      </c>
      <c r="K256" s="58">
        <f t="shared" si="187"/>
        <v>0</v>
      </c>
      <c r="L256" s="144"/>
      <c r="M256" s="144"/>
      <c r="N256" s="144"/>
      <c r="O256" s="58">
        <f t="shared" si="188"/>
        <v>0</v>
      </c>
      <c r="P256" s="144"/>
      <c r="Q256" s="144"/>
      <c r="R256" s="144"/>
      <c r="S256" s="58">
        <f t="shared" si="189"/>
        <v>1049</v>
      </c>
      <c r="T256" s="144"/>
      <c r="U256" s="157">
        <v>1049</v>
      </c>
      <c r="V256" s="144"/>
    </row>
    <row r="257" spans="1:22">
      <c r="A257" s="7" t="s">
        <v>197</v>
      </c>
      <c r="B257" s="8" t="s">
        <v>109</v>
      </c>
      <c r="C257" s="12"/>
      <c r="D257" s="114"/>
      <c r="E257" s="12"/>
      <c r="F257" s="114"/>
      <c r="G257" s="9">
        <f t="shared" ref="G257:V258" si="190">G258</f>
        <v>3953.261</v>
      </c>
      <c r="H257" s="9">
        <f t="shared" si="190"/>
        <v>0</v>
      </c>
      <c r="I257" s="9">
        <f t="shared" si="190"/>
        <v>3193</v>
      </c>
      <c r="J257" s="9">
        <f t="shared" si="190"/>
        <v>110.261</v>
      </c>
      <c r="K257" s="9">
        <f t="shared" si="190"/>
        <v>0</v>
      </c>
      <c r="L257" s="9">
        <f t="shared" si="190"/>
        <v>0</v>
      </c>
      <c r="M257" s="9">
        <f t="shared" si="190"/>
        <v>0</v>
      </c>
      <c r="N257" s="9">
        <f t="shared" si="190"/>
        <v>0</v>
      </c>
      <c r="O257" s="9">
        <f t="shared" si="190"/>
        <v>0</v>
      </c>
      <c r="P257" s="9">
        <f t="shared" si="190"/>
        <v>0</v>
      </c>
      <c r="Q257" s="9">
        <f t="shared" si="190"/>
        <v>0</v>
      </c>
      <c r="R257" s="9">
        <f t="shared" si="190"/>
        <v>0</v>
      </c>
      <c r="S257" s="9">
        <f t="shared" si="190"/>
        <v>3193</v>
      </c>
      <c r="T257" s="9">
        <f t="shared" si="190"/>
        <v>0</v>
      </c>
      <c r="U257" s="9">
        <f t="shared" si="190"/>
        <v>3193</v>
      </c>
      <c r="V257" s="9">
        <f>V258</f>
        <v>0</v>
      </c>
    </row>
    <row r="258" spans="1:22" s="6" customFormat="1">
      <c r="A258" s="7">
        <v>1</v>
      </c>
      <c r="B258" s="8" t="s">
        <v>33</v>
      </c>
      <c r="C258" s="7"/>
      <c r="D258" s="111"/>
      <c r="E258" s="7"/>
      <c r="F258" s="111"/>
      <c r="G258" s="9">
        <f t="shared" si="190"/>
        <v>3953.261</v>
      </c>
      <c r="H258" s="9">
        <f t="shared" si="190"/>
        <v>0</v>
      </c>
      <c r="I258" s="9">
        <f t="shared" si="190"/>
        <v>3193</v>
      </c>
      <c r="J258" s="9">
        <f t="shared" si="190"/>
        <v>110.261</v>
      </c>
      <c r="K258" s="9">
        <f t="shared" si="190"/>
        <v>0</v>
      </c>
      <c r="L258" s="9">
        <f t="shared" si="190"/>
        <v>0</v>
      </c>
      <c r="M258" s="9">
        <f t="shared" si="190"/>
        <v>0</v>
      </c>
      <c r="N258" s="9">
        <f t="shared" si="190"/>
        <v>0</v>
      </c>
      <c r="O258" s="9">
        <f t="shared" si="190"/>
        <v>0</v>
      </c>
      <c r="P258" s="9">
        <f t="shared" si="190"/>
        <v>0</v>
      </c>
      <c r="Q258" s="9">
        <f t="shared" si="190"/>
        <v>0</v>
      </c>
      <c r="R258" s="9">
        <f t="shared" si="190"/>
        <v>0</v>
      </c>
      <c r="S258" s="9">
        <f t="shared" si="190"/>
        <v>3193</v>
      </c>
      <c r="T258" s="9">
        <f t="shared" si="190"/>
        <v>0</v>
      </c>
      <c r="U258" s="9">
        <f t="shared" si="190"/>
        <v>3193</v>
      </c>
      <c r="V258" s="9">
        <f t="shared" si="190"/>
        <v>0</v>
      </c>
    </row>
    <row r="259" spans="1:22" ht="31.2">
      <c r="A259" s="7" t="s">
        <v>56</v>
      </c>
      <c r="B259" s="10" t="s">
        <v>5</v>
      </c>
      <c r="C259" s="7"/>
      <c r="D259" s="111"/>
      <c r="E259" s="7"/>
      <c r="F259" s="111"/>
      <c r="G259" s="11">
        <f>G260+G261+G262+G263+G264+G265+G266+G267+G268+G269+G270</f>
        <v>3953.261</v>
      </c>
      <c r="H259" s="11">
        <f t="shared" ref="H259:V259" si="191">H260+H261+H262+H263+H264+H265+H266+H267+H268+H269+H270</f>
        <v>0</v>
      </c>
      <c r="I259" s="11">
        <f t="shared" si="191"/>
        <v>3193</v>
      </c>
      <c r="J259" s="11">
        <f t="shared" si="191"/>
        <v>110.261</v>
      </c>
      <c r="K259" s="11">
        <f t="shared" si="191"/>
        <v>0</v>
      </c>
      <c r="L259" s="11">
        <f t="shared" si="191"/>
        <v>0</v>
      </c>
      <c r="M259" s="11">
        <f t="shared" si="191"/>
        <v>0</v>
      </c>
      <c r="N259" s="11">
        <f t="shared" si="191"/>
        <v>0</v>
      </c>
      <c r="O259" s="11">
        <f t="shared" si="191"/>
        <v>0</v>
      </c>
      <c r="P259" s="11">
        <f t="shared" si="191"/>
        <v>0</v>
      </c>
      <c r="Q259" s="11">
        <f t="shared" si="191"/>
        <v>0</v>
      </c>
      <c r="R259" s="11">
        <f t="shared" si="191"/>
        <v>0</v>
      </c>
      <c r="S259" s="11">
        <f t="shared" si="191"/>
        <v>3193</v>
      </c>
      <c r="T259" s="11">
        <f t="shared" si="191"/>
        <v>0</v>
      </c>
      <c r="U259" s="11">
        <f t="shared" si="191"/>
        <v>3193</v>
      </c>
      <c r="V259" s="11">
        <f t="shared" si="191"/>
        <v>0</v>
      </c>
    </row>
    <row r="260" spans="1:22" s="145" customFormat="1" ht="52.8">
      <c r="A260" s="14">
        <v>1</v>
      </c>
      <c r="B260" s="49" t="s">
        <v>460</v>
      </c>
      <c r="C260" s="41" t="s">
        <v>104</v>
      </c>
      <c r="D260" s="122" t="s">
        <v>461</v>
      </c>
      <c r="E260" s="50" t="s">
        <v>65</v>
      </c>
      <c r="F260" s="122" t="s">
        <v>462</v>
      </c>
      <c r="G260" s="42">
        <v>360</v>
      </c>
      <c r="H260" s="42"/>
      <c r="I260" s="42">
        <v>290</v>
      </c>
      <c r="J260" s="42">
        <v>10</v>
      </c>
      <c r="K260" s="58">
        <f>SUM(L260:N260)</f>
        <v>0</v>
      </c>
      <c r="L260" s="144"/>
      <c r="M260" s="42"/>
      <c r="N260" s="144"/>
      <c r="O260" s="58">
        <f>SUM(P260:R260)</f>
        <v>0</v>
      </c>
      <c r="P260" s="144"/>
      <c r="Q260" s="42"/>
      <c r="R260" s="144"/>
      <c r="S260" s="58">
        <f>SUM(T260:V260)</f>
        <v>290</v>
      </c>
      <c r="T260" s="144"/>
      <c r="U260" s="42">
        <v>290</v>
      </c>
      <c r="V260" s="144"/>
    </row>
    <row r="261" spans="1:22" s="145" customFormat="1" ht="52.8">
      <c r="A261" s="14">
        <v>2</v>
      </c>
      <c r="B261" s="49" t="s">
        <v>463</v>
      </c>
      <c r="C261" s="43" t="s">
        <v>106</v>
      </c>
      <c r="D261" s="121" t="s">
        <v>461</v>
      </c>
      <c r="E261" s="41" t="s">
        <v>65</v>
      </c>
      <c r="F261" s="129" t="s">
        <v>464</v>
      </c>
      <c r="G261" s="42">
        <v>360</v>
      </c>
      <c r="H261" s="42"/>
      <c r="I261" s="42">
        <v>290</v>
      </c>
      <c r="J261" s="42">
        <v>10</v>
      </c>
      <c r="K261" s="58">
        <f>SUM(L261:N261)</f>
        <v>0</v>
      </c>
      <c r="L261" s="144"/>
      <c r="M261" s="42"/>
      <c r="N261" s="144"/>
      <c r="O261" s="58">
        <f>SUM(P261:R261)</f>
        <v>0</v>
      </c>
      <c r="P261" s="144"/>
      <c r="Q261" s="42"/>
      <c r="R261" s="144"/>
      <c r="S261" s="58">
        <f>SUM(T261:V261)</f>
        <v>290</v>
      </c>
      <c r="T261" s="144"/>
      <c r="U261" s="42">
        <v>290</v>
      </c>
      <c r="V261" s="144"/>
    </row>
    <row r="262" spans="1:22" s="145" customFormat="1" ht="52.8">
      <c r="A262" s="14">
        <v>3</v>
      </c>
      <c r="B262" s="49" t="s">
        <v>465</v>
      </c>
      <c r="C262" s="43" t="s">
        <v>466</v>
      </c>
      <c r="D262" s="120" t="s">
        <v>461</v>
      </c>
      <c r="E262" s="43" t="s">
        <v>65</v>
      </c>
      <c r="F262" s="120" t="s">
        <v>467</v>
      </c>
      <c r="G262" s="42">
        <v>380</v>
      </c>
      <c r="H262" s="42"/>
      <c r="I262" s="42">
        <v>290</v>
      </c>
      <c r="J262" s="42">
        <v>10</v>
      </c>
      <c r="K262" s="58">
        <f>SUM(L262:N262)</f>
        <v>0</v>
      </c>
      <c r="L262" s="144"/>
      <c r="M262" s="144"/>
      <c r="N262" s="144"/>
      <c r="O262" s="58">
        <f>SUM(P262:R262)</f>
        <v>0</v>
      </c>
      <c r="P262" s="144"/>
      <c r="Q262" s="144"/>
      <c r="R262" s="144"/>
      <c r="S262" s="58">
        <f>SUM(T262:V262)</f>
        <v>290</v>
      </c>
      <c r="T262" s="144"/>
      <c r="U262" s="42">
        <v>290</v>
      </c>
      <c r="V262" s="144"/>
    </row>
    <row r="263" spans="1:22" s="145" customFormat="1" ht="52.8">
      <c r="A263" s="14">
        <v>4</v>
      </c>
      <c r="B263" s="40" t="s">
        <v>468</v>
      </c>
      <c r="C263" s="43" t="s">
        <v>469</v>
      </c>
      <c r="D263" s="120" t="s">
        <v>470</v>
      </c>
      <c r="E263" s="43" t="s">
        <v>65</v>
      </c>
      <c r="F263" s="120" t="s">
        <v>471</v>
      </c>
      <c r="G263" s="42">
        <v>351</v>
      </c>
      <c r="H263" s="42"/>
      <c r="I263" s="51">
        <v>291</v>
      </c>
      <c r="J263" s="51">
        <v>10</v>
      </c>
      <c r="K263" s="58">
        <f>SUM(L263:N263)</f>
        <v>0</v>
      </c>
      <c r="L263" s="144"/>
      <c r="M263" s="144"/>
      <c r="N263" s="144"/>
      <c r="O263" s="58">
        <f>SUM(P263:R263)</f>
        <v>0</v>
      </c>
      <c r="P263" s="144"/>
      <c r="Q263" s="144"/>
      <c r="R263" s="144"/>
      <c r="S263" s="58">
        <f>SUM(T263:V263)</f>
        <v>291</v>
      </c>
      <c r="T263" s="144"/>
      <c r="U263" s="42">
        <v>291</v>
      </c>
      <c r="V263" s="144"/>
    </row>
    <row r="264" spans="1:22" s="145" customFormat="1" ht="52.8">
      <c r="A264" s="14">
        <v>5</v>
      </c>
      <c r="B264" s="52" t="s">
        <v>472</v>
      </c>
      <c r="C264" s="43" t="s">
        <v>432</v>
      </c>
      <c r="D264" s="120" t="s">
        <v>473</v>
      </c>
      <c r="E264" s="43" t="s">
        <v>65</v>
      </c>
      <c r="F264" s="120" t="s">
        <v>474</v>
      </c>
      <c r="G264" s="42">
        <v>361.26100000000002</v>
      </c>
      <c r="H264" s="42"/>
      <c r="I264" s="42">
        <v>291</v>
      </c>
      <c r="J264" s="42">
        <v>10.260999999999999</v>
      </c>
      <c r="K264" s="58">
        <f>SUM(L264:N264)</f>
        <v>0</v>
      </c>
      <c r="L264" s="144"/>
      <c r="M264" s="144"/>
      <c r="N264" s="144"/>
      <c r="O264" s="58">
        <f>SUM(P264:R264)</f>
        <v>0</v>
      </c>
      <c r="P264" s="144"/>
      <c r="Q264" s="144"/>
      <c r="R264" s="144"/>
      <c r="S264" s="58">
        <f>SUM(T264:V264)</f>
        <v>291</v>
      </c>
      <c r="T264" s="144"/>
      <c r="U264" s="42">
        <v>291</v>
      </c>
      <c r="V264" s="144"/>
    </row>
    <row r="265" spans="1:22" s="145" customFormat="1" ht="52.8">
      <c r="A265" s="14">
        <v>6</v>
      </c>
      <c r="B265" s="40" t="s">
        <v>475</v>
      </c>
      <c r="C265" s="43" t="s">
        <v>476</v>
      </c>
      <c r="D265" s="120" t="s">
        <v>470</v>
      </c>
      <c r="E265" s="43" t="s">
        <v>65</v>
      </c>
      <c r="F265" s="120" t="s">
        <v>477</v>
      </c>
      <c r="G265" s="42">
        <v>350</v>
      </c>
      <c r="H265" s="42"/>
      <c r="I265" s="42">
        <v>290</v>
      </c>
      <c r="J265" s="42">
        <v>10</v>
      </c>
      <c r="K265" s="58">
        <f t="shared" ref="K265:K270" si="192">SUM(L265:N265)</f>
        <v>0</v>
      </c>
      <c r="L265" s="144"/>
      <c r="M265" s="144"/>
      <c r="N265" s="144"/>
      <c r="O265" s="58">
        <f t="shared" ref="O265:O270" si="193">SUM(P265:R265)</f>
        <v>0</v>
      </c>
      <c r="P265" s="144"/>
      <c r="Q265" s="144"/>
      <c r="R265" s="144"/>
      <c r="S265" s="58">
        <f t="shared" ref="S265:S270" si="194">SUM(T265:V265)</f>
        <v>290</v>
      </c>
      <c r="T265" s="144"/>
      <c r="U265" s="42">
        <v>290</v>
      </c>
      <c r="V265" s="144"/>
    </row>
    <row r="266" spans="1:22" s="145" customFormat="1" ht="52.8">
      <c r="A266" s="14">
        <v>7</v>
      </c>
      <c r="B266" s="49" t="s">
        <v>478</v>
      </c>
      <c r="C266" s="43" t="s">
        <v>479</v>
      </c>
      <c r="D266" s="120" t="s">
        <v>470</v>
      </c>
      <c r="E266" s="43" t="s">
        <v>65</v>
      </c>
      <c r="F266" s="120" t="s">
        <v>480</v>
      </c>
      <c r="G266" s="51">
        <v>351</v>
      </c>
      <c r="H266" s="51"/>
      <c r="I266" s="51">
        <v>291</v>
      </c>
      <c r="J266" s="51">
        <v>10</v>
      </c>
      <c r="K266" s="58">
        <f t="shared" si="192"/>
        <v>0</v>
      </c>
      <c r="L266" s="144"/>
      <c r="M266" s="144"/>
      <c r="N266" s="144"/>
      <c r="O266" s="58">
        <f t="shared" si="193"/>
        <v>0</v>
      </c>
      <c r="P266" s="144"/>
      <c r="Q266" s="144"/>
      <c r="R266" s="144"/>
      <c r="S266" s="58">
        <f t="shared" si="194"/>
        <v>291</v>
      </c>
      <c r="T266" s="144"/>
      <c r="U266" s="42">
        <v>291</v>
      </c>
      <c r="V266" s="144"/>
    </row>
    <row r="267" spans="1:22" s="145" customFormat="1" ht="52.8">
      <c r="A267" s="14">
        <v>8</v>
      </c>
      <c r="B267" s="49" t="s">
        <v>481</v>
      </c>
      <c r="C267" s="43" t="s">
        <v>108</v>
      </c>
      <c r="D267" s="120" t="s">
        <v>461</v>
      </c>
      <c r="E267" s="43" t="s">
        <v>65</v>
      </c>
      <c r="F267" s="120" t="s">
        <v>482</v>
      </c>
      <c r="G267" s="42">
        <v>360</v>
      </c>
      <c r="H267" s="42"/>
      <c r="I267" s="42">
        <v>290</v>
      </c>
      <c r="J267" s="42">
        <v>10</v>
      </c>
      <c r="K267" s="58">
        <f t="shared" si="192"/>
        <v>0</v>
      </c>
      <c r="L267" s="144"/>
      <c r="M267" s="144"/>
      <c r="N267" s="144"/>
      <c r="O267" s="58">
        <f t="shared" si="193"/>
        <v>0</v>
      </c>
      <c r="P267" s="144"/>
      <c r="Q267" s="144"/>
      <c r="R267" s="144"/>
      <c r="S267" s="58">
        <f t="shared" si="194"/>
        <v>290</v>
      </c>
      <c r="T267" s="144"/>
      <c r="U267" s="42">
        <v>290</v>
      </c>
      <c r="V267" s="144"/>
    </row>
    <row r="268" spans="1:22" s="145" customFormat="1" ht="52.8">
      <c r="A268" s="14">
        <v>9</v>
      </c>
      <c r="B268" s="49" t="s">
        <v>483</v>
      </c>
      <c r="C268" s="43" t="s">
        <v>107</v>
      </c>
      <c r="D268" s="120" t="s">
        <v>484</v>
      </c>
      <c r="E268" s="43" t="s">
        <v>65</v>
      </c>
      <c r="F268" s="120" t="s">
        <v>485</v>
      </c>
      <c r="G268" s="42">
        <v>360</v>
      </c>
      <c r="H268" s="42"/>
      <c r="I268" s="42">
        <v>290</v>
      </c>
      <c r="J268" s="42">
        <v>10</v>
      </c>
      <c r="K268" s="58">
        <f t="shared" si="192"/>
        <v>0</v>
      </c>
      <c r="L268" s="144"/>
      <c r="M268" s="144"/>
      <c r="N268" s="144"/>
      <c r="O268" s="58">
        <f t="shared" si="193"/>
        <v>0</v>
      </c>
      <c r="P268" s="144"/>
      <c r="Q268" s="144"/>
      <c r="R268" s="144"/>
      <c r="S268" s="58">
        <f t="shared" si="194"/>
        <v>290</v>
      </c>
      <c r="T268" s="144"/>
      <c r="U268" s="42">
        <v>290</v>
      </c>
      <c r="V268" s="144"/>
    </row>
    <row r="269" spans="1:22" s="145" customFormat="1" ht="52.8">
      <c r="A269" s="14">
        <v>10</v>
      </c>
      <c r="B269" s="49" t="s">
        <v>486</v>
      </c>
      <c r="C269" s="43" t="s">
        <v>105</v>
      </c>
      <c r="D269" s="120" t="s">
        <v>461</v>
      </c>
      <c r="E269" s="43" t="s">
        <v>65</v>
      </c>
      <c r="F269" s="120" t="s">
        <v>487</v>
      </c>
      <c r="G269" s="42">
        <v>360</v>
      </c>
      <c r="H269" s="42"/>
      <c r="I269" s="51">
        <v>290</v>
      </c>
      <c r="J269" s="51">
        <v>10</v>
      </c>
      <c r="K269" s="58">
        <f t="shared" si="192"/>
        <v>0</v>
      </c>
      <c r="L269" s="144"/>
      <c r="M269" s="144"/>
      <c r="N269" s="144"/>
      <c r="O269" s="58">
        <f t="shared" si="193"/>
        <v>0</v>
      </c>
      <c r="P269" s="144"/>
      <c r="Q269" s="144"/>
      <c r="R269" s="144"/>
      <c r="S269" s="58">
        <f t="shared" si="194"/>
        <v>290</v>
      </c>
      <c r="T269" s="144"/>
      <c r="U269" s="42">
        <v>290</v>
      </c>
      <c r="V269" s="144"/>
    </row>
    <row r="270" spans="1:22" s="145" customFormat="1" ht="52.8">
      <c r="A270" s="14">
        <v>11</v>
      </c>
      <c r="B270" s="49" t="s">
        <v>488</v>
      </c>
      <c r="C270" s="43" t="s">
        <v>489</v>
      </c>
      <c r="D270" s="120" t="s">
        <v>461</v>
      </c>
      <c r="E270" s="43" t="s">
        <v>65</v>
      </c>
      <c r="F270" s="120" t="s">
        <v>490</v>
      </c>
      <c r="G270" s="42">
        <v>360</v>
      </c>
      <c r="H270" s="42"/>
      <c r="I270" s="42">
        <v>290</v>
      </c>
      <c r="J270" s="42">
        <v>10</v>
      </c>
      <c r="K270" s="58">
        <f t="shared" si="192"/>
        <v>0</v>
      </c>
      <c r="L270" s="144"/>
      <c r="M270" s="144"/>
      <c r="N270" s="144"/>
      <c r="O270" s="58">
        <f t="shared" si="193"/>
        <v>0</v>
      </c>
      <c r="P270" s="144"/>
      <c r="Q270" s="144"/>
      <c r="R270" s="144"/>
      <c r="S270" s="58">
        <f t="shared" si="194"/>
        <v>290</v>
      </c>
      <c r="T270" s="144"/>
      <c r="U270" s="42">
        <v>290</v>
      </c>
      <c r="V270" s="144"/>
    </row>
    <row r="271" spans="1:22">
      <c r="A271" s="7" t="s">
        <v>198</v>
      </c>
      <c r="B271" s="8" t="s">
        <v>102</v>
      </c>
      <c r="C271" s="12"/>
      <c r="D271" s="114"/>
      <c r="E271" s="12"/>
      <c r="F271" s="114"/>
      <c r="G271" s="9">
        <f t="shared" ref="G271:V272" si="195">G272</f>
        <v>68924.451000000001</v>
      </c>
      <c r="H271" s="9">
        <f t="shared" si="195"/>
        <v>0</v>
      </c>
      <c r="I271" s="9">
        <f t="shared" si="195"/>
        <v>35571</v>
      </c>
      <c r="J271" s="9">
        <f t="shared" si="195"/>
        <v>4646</v>
      </c>
      <c r="K271" s="9">
        <f t="shared" si="195"/>
        <v>26712.313000000002</v>
      </c>
      <c r="L271" s="9">
        <f t="shared" si="195"/>
        <v>0</v>
      </c>
      <c r="M271" s="9">
        <f t="shared" si="195"/>
        <v>26712.313000000002</v>
      </c>
      <c r="N271" s="9">
        <f t="shared" si="195"/>
        <v>0</v>
      </c>
      <c r="O271" s="9">
        <f t="shared" si="195"/>
        <v>26712.313000000002</v>
      </c>
      <c r="P271" s="9">
        <f t="shared" si="195"/>
        <v>0</v>
      </c>
      <c r="Q271" s="9">
        <f t="shared" si="195"/>
        <v>26712.313000000002</v>
      </c>
      <c r="R271" s="9">
        <f t="shared" si="195"/>
        <v>0</v>
      </c>
      <c r="S271" s="9">
        <f t="shared" si="195"/>
        <v>8853</v>
      </c>
      <c r="T271" s="9">
        <f t="shared" si="195"/>
        <v>0</v>
      </c>
      <c r="U271" s="9">
        <f t="shared" si="195"/>
        <v>8853</v>
      </c>
      <c r="V271" s="9">
        <f>V272</f>
        <v>0</v>
      </c>
    </row>
    <row r="272" spans="1:22" s="6" customFormat="1">
      <c r="A272" s="7">
        <v>1</v>
      </c>
      <c r="B272" s="8" t="s">
        <v>33</v>
      </c>
      <c r="C272" s="7"/>
      <c r="D272" s="111"/>
      <c r="E272" s="7"/>
      <c r="F272" s="111"/>
      <c r="G272" s="9">
        <f t="shared" si="195"/>
        <v>68924.451000000001</v>
      </c>
      <c r="H272" s="9">
        <f t="shared" si="195"/>
        <v>0</v>
      </c>
      <c r="I272" s="9">
        <f t="shared" si="195"/>
        <v>35571</v>
      </c>
      <c r="J272" s="9">
        <f t="shared" si="195"/>
        <v>4646</v>
      </c>
      <c r="K272" s="9">
        <f t="shared" si="195"/>
        <v>26712.313000000002</v>
      </c>
      <c r="L272" s="9">
        <f t="shared" si="195"/>
        <v>0</v>
      </c>
      <c r="M272" s="9">
        <f t="shared" si="195"/>
        <v>26712.313000000002</v>
      </c>
      <c r="N272" s="9">
        <f t="shared" si="195"/>
        <v>0</v>
      </c>
      <c r="O272" s="9">
        <f t="shared" si="195"/>
        <v>26712.313000000002</v>
      </c>
      <c r="P272" s="9">
        <f t="shared" si="195"/>
        <v>0</v>
      </c>
      <c r="Q272" s="9">
        <f t="shared" si="195"/>
        <v>26712.313000000002</v>
      </c>
      <c r="R272" s="9">
        <f t="shared" si="195"/>
        <v>0</v>
      </c>
      <c r="S272" s="9">
        <f t="shared" si="195"/>
        <v>8853</v>
      </c>
      <c r="T272" s="9">
        <f t="shared" si="195"/>
        <v>0</v>
      </c>
      <c r="U272" s="9">
        <f t="shared" si="195"/>
        <v>8853</v>
      </c>
      <c r="V272" s="9">
        <f t="shared" si="195"/>
        <v>0</v>
      </c>
    </row>
    <row r="273" spans="1:22" ht="31.2">
      <c r="A273" s="7" t="s">
        <v>56</v>
      </c>
      <c r="B273" s="10" t="s">
        <v>5</v>
      </c>
      <c r="C273" s="7"/>
      <c r="D273" s="111"/>
      <c r="E273" s="7"/>
      <c r="F273" s="111"/>
      <c r="G273" s="11">
        <f>G274+G275+G276+G277+G278+G279+G280+G281+G282+G283+G284+G285+G286+G287+G288+G289+G290</f>
        <v>68924.451000000001</v>
      </c>
      <c r="H273" s="11">
        <f t="shared" ref="H273:V273" si="196">H274+H275+H276+H277+H278+H279+H280+H281+H282+H283+H284+H285+H286+H287+H288+H289+H290</f>
        <v>0</v>
      </c>
      <c r="I273" s="11">
        <f t="shared" si="196"/>
        <v>35571</v>
      </c>
      <c r="J273" s="11">
        <f t="shared" si="196"/>
        <v>4646</v>
      </c>
      <c r="K273" s="11">
        <f t="shared" si="196"/>
        <v>26712.313000000002</v>
      </c>
      <c r="L273" s="11">
        <f t="shared" si="196"/>
        <v>0</v>
      </c>
      <c r="M273" s="11">
        <f t="shared" si="196"/>
        <v>26712.313000000002</v>
      </c>
      <c r="N273" s="11">
        <f t="shared" si="196"/>
        <v>0</v>
      </c>
      <c r="O273" s="11">
        <f t="shared" si="196"/>
        <v>26712.313000000002</v>
      </c>
      <c r="P273" s="11">
        <f t="shared" si="196"/>
        <v>0</v>
      </c>
      <c r="Q273" s="11">
        <f t="shared" si="196"/>
        <v>26712.313000000002</v>
      </c>
      <c r="R273" s="11">
        <f t="shared" si="196"/>
        <v>0</v>
      </c>
      <c r="S273" s="11">
        <f t="shared" si="196"/>
        <v>8853</v>
      </c>
      <c r="T273" s="11">
        <f t="shared" si="196"/>
        <v>0</v>
      </c>
      <c r="U273" s="11">
        <f t="shared" si="196"/>
        <v>8853</v>
      </c>
      <c r="V273" s="11">
        <f t="shared" si="196"/>
        <v>0</v>
      </c>
    </row>
    <row r="274" spans="1:22" s="145" customFormat="1" ht="46.8">
      <c r="A274" s="14">
        <v>1</v>
      </c>
      <c r="B274" s="40" t="s">
        <v>491</v>
      </c>
      <c r="C274" s="41" t="s">
        <v>492</v>
      </c>
      <c r="D274" s="121" t="s">
        <v>493</v>
      </c>
      <c r="E274" s="41" t="s">
        <v>65</v>
      </c>
      <c r="F274" s="129" t="s">
        <v>494</v>
      </c>
      <c r="G274" s="42">
        <v>669</v>
      </c>
      <c r="H274" s="42"/>
      <c r="I274" s="42">
        <v>569</v>
      </c>
      <c r="J274" s="42"/>
      <c r="K274" s="58">
        <f>SUM(L274:N274)</f>
        <v>0</v>
      </c>
      <c r="L274" s="144"/>
      <c r="M274" s="42">
        <v>0</v>
      </c>
      <c r="N274" s="144"/>
      <c r="O274" s="58">
        <f>SUM(P274:R274)</f>
        <v>0</v>
      </c>
      <c r="P274" s="144"/>
      <c r="Q274" s="42">
        <v>0</v>
      </c>
      <c r="R274" s="144"/>
      <c r="S274" s="58">
        <f>SUM(T274:V274)</f>
        <v>569</v>
      </c>
      <c r="T274" s="144"/>
      <c r="U274" s="42">
        <v>569</v>
      </c>
      <c r="V274" s="144"/>
    </row>
    <row r="275" spans="1:22" s="145" customFormat="1" ht="52.8">
      <c r="A275" s="14">
        <v>2</v>
      </c>
      <c r="B275" s="53" t="s">
        <v>495</v>
      </c>
      <c r="C275" s="41" t="s">
        <v>496</v>
      </c>
      <c r="D275" s="120" t="s">
        <v>497</v>
      </c>
      <c r="E275" s="43" t="s">
        <v>73</v>
      </c>
      <c r="F275" s="120" t="s">
        <v>498</v>
      </c>
      <c r="G275" s="42">
        <v>3187.451</v>
      </c>
      <c r="H275" s="42"/>
      <c r="I275" s="42">
        <v>1800</v>
      </c>
      <c r="J275" s="42">
        <v>0</v>
      </c>
      <c r="K275" s="58">
        <f>SUM(L275:N275)</f>
        <v>1667.0229999999999</v>
      </c>
      <c r="L275" s="144"/>
      <c r="M275" s="42">
        <v>1667.0229999999999</v>
      </c>
      <c r="N275" s="144"/>
      <c r="O275" s="58">
        <f>SUM(P275:R275)</f>
        <v>1667.0229999999999</v>
      </c>
      <c r="P275" s="144"/>
      <c r="Q275" s="42">
        <v>1667.0229999999999</v>
      </c>
      <c r="R275" s="144"/>
      <c r="S275" s="58">
        <f>SUM(T275:V275)</f>
        <v>127</v>
      </c>
      <c r="T275" s="144"/>
      <c r="U275" s="42">
        <v>127</v>
      </c>
      <c r="V275" s="144"/>
    </row>
    <row r="276" spans="1:22" s="145" customFormat="1" ht="46.8">
      <c r="A276" s="14">
        <v>3</v>
      </c>
      <c r="B276" s="40" t="s">
        <v>499</v>
      </c>
      <c r="C276" s="41" t="s">
        <v>496</v>
      </c>
      <c r="D276" s="121" t="s">
        <v>500</v>
      </c>
      <c r="E276" s="41" t="s">
        <v>65</v>
      </c>
      <c r="F276" s="129" t="s">
        <v>501</v>
      </c>
      <c r="G276" s="42">
        <v>435</v>
      </c>
      <c r="H276" s="42"/>
      <c r="I276" s="42">
        <v>335</v>
      </c>
      <c r="J276" s="42"/>
      <c r="K276" s="58">
        <f>SUM(L276:N276)</f>
        <v>0</v>
      </c>
      <c r="L276" s="144"/>
      <c r="M276" s="42">
        <v>0</v>
      </c>
      <c r="N276" s="144"/>
      <c r="O276" s="58">
        <f>SUM(P276:R276)</f>
        <v>0</v>
      </c>
      <c r="P276" s="144"/>
      <c r="Q276" s="42">
        <v>0</v>
      </c>
      <c r="R276" s="144"/>
      <c r="S276" s="58">
        <f>SUM(T276:V276)</f>
        <v>335</v>
      </c>
      <c r="T276" s="144"/>
      <c r="U276" s="42">
        <v>335</v>
      </c>
      <c r="V276" s="144"/>
    </row>
    <row r="277" spans="1:22" s="145" customFormat="1" ht="39.6">
      <c r="A277" s="14">
        <v>4</v>
      </c>
      <c r="B277" s="40" t="s">
        <v>502</v>
      </c>
      <c r="C277" s="41" t="s">
        <v>503</v>
      </c>
      <c r="D277" s="121"/>
      <c r="E277" s="41" t="s">
        <v>65</v>
      </c>
      <c r="F277" s="121" t="s">
        <v>504</v>
      </c>
      <c r="G277" s="42">
        <v>391</v>
      </c>
      <c r="H277" s="42"/>
      <c r="I277" s="42">
        <v>291</v>
      </c>
      <c r="J277" s="42"/>
      <c r="K277" s="58">
        <f>SUM(L277:N277)</f>
        <v>0</v>
      </c>
      <c r="L277" s="144"/>
      <c r="M277" s="42">
        <v>0</v>
      </c>
      <c r="N277" s="144"/>
      <c r="O277" s="58">
        <f>SUM(P277:R277)</f>
        <v>0</v>
      </c>
      <c r="P277" s="144"/>
      <c r="Q277" s="42">
        <v>0</v>
      </c>
      <c r="R277" s="144"/>
      <c r="S277" s="58">
        <f>SUM(T277:V277)</f>
        <v>291</v>
      </c>
      <c r="T277" s="144"/>
      <c r="U277" s="42">
        <v>291</v>
      </c>
      <c r="V277" s="144"/>
    </row>
    <row r="278" spans="1:22" s="145" customFormat="1" ht="46.8">
      <c r="A278" s="14">
        <v>5</v>
      </c>
      <c r="B278" s="53" t="s">
        <v>505</v>
      </c>
      <c r="C278" s="41" t="s">
        <v>506</v>
      </c>
      <c r="D278" s="121" t="s">
        <v>507</v>
      </c>
      <c r="E278" s="41" t="s">
        <v>73</v>
      </c>
      <c r="F278" s="121" t="s">
        <v>508</v>
      </c>
      <c r="G278" s="42">
        <v>3465</v>
      </c>
      <c r="H278" s="42"/>
      <c r="I278" s="42">
        <f>1745+291</f>
        <v>2036</v>
      </c>
      <c r="J278" s="42"/>
      <c r="K278" s="58">
        <f>SUM(L278:N278)</f>
        <v>1745</v>
      </c>
      <c r="L278" s="144"/>
      <c r="M278" s="42">
        <v>1745</v>
      </c>
      <c r="N278" s="144"/>
      <c r="O278" s="58">
        <f>SUM(P278:R278)</f>
        <v>1745</v>
      </c>
      <c r="P278" s="144"/>
      <c r="Q278" s="42">
        <v>1745</v>
      </c>
      <c r="R278" s="144"/>
      <c r="S278" s="58">
        <f>SUM(T278:V278)</f>
        <v>291</v>
      </c>
      <c r="T278" s="144"/>
      <c r="U278" s="42">
        <v>291</v>
      </c>
      <c r="V278" s="144"/>
    </row>
    <row r="279" spans="1:22" s="145" customFormat="1" ht="52.8">
      <c r="A279" s="14">
        <v>6</v>
      </c>
      <c r="B279" s="53" t="s">
        <v>509</v>
      </c>
      <c r="C279" s="41" t="s">
        <v>510</v>
      </c>
      <c r="D279" s="121" t="s">
        <v>511</v>
      </c>
      <c r="E279" s="43" t="s">
        <v>73</v>
      </c>
      <c r="F279" s="121" t="s">
        <v>512</v>
      </c>
      <c r="G279" s="42">
        <v>9102</v>
      </c>
      <c r="H279" s="42"/>
      <c r="I279" s="42">
        <v>3730</v>
      </c>
      <c r="J279" s="42">
        <v>1385</v>
      </c>
      <c r="K279" s="58">
        <f t="shared" ref="K279:K290" si="197">SUM(L279:N279)</f>
        <v>3672</v>
      </c>
      <c r="L279" s="144"/>
      <c r="M279" s="42">
        <v>3672</v>
      </c>
      <c r="N279" s="144"/>
      <c r="O279" s="58">
        <f t="shared" ref="O279:O290" si="198">SUM(P279:R279)</f>
        <v>3672</v>
      </c>
      <c r="P279" s="144"/>
      <c r="Q279" s="42">
        <v>3672</v>
      </c>
      <c r="R279" s="144"/>
      <c r="S279" s="58">
        <f t="shared" ref="S279:S290" si="199">SUM(T279:V279)</f>
        <v>58</v>
      </c>
      <c r="T279" s="144"/>
      <c r="U279" s="42">
        <v>58</v>
      </c>
      <c r="V279" s="144"/>
    </row>
    <row r="280" spans="1:22" s="145" customFormat="1" ht="46.8">
      <c r="A280" s="14">
        <v>7</v>
      </c>
      <c r="B280" s="53" t="s">
        <v>513</v>
      </c>
      <c r="C280" s="41" t="s">
        <v>510</v>
      </c>
      <c r="D280" s="121" t="s">
        <v>514</v>
      </c>
      <c r="E280" s="41" t="s">
        <v>65</v>
      </c>
      <c r="F280" s="121" t="s">
        <v>515</v>
      </c>
      <c r="G280" s="42">
        <v>190</v>
      </c>
      <c r="H280" s="42"/>
      <c r="I280" s="42">
        <v>140</v>
      </c>
      <c r="J280" s="42"/>
      <c r="K280" s="58">
        <f t="shared" si="197"/>
        <v>0</v>
      </c>
      <c r="L280" s="144"/>
      <c r="M280" s="42">
        <v>0</v>
      </c>
      <c r="N280" s="144"/>
      <c r="O280" s="58">
        <f t="shared" si="198"/>
        <v>0</v>
      </c>
      <c r="P280" s="144"/>
      <c r="Q280" s="42">
        <v>0</v>
      </c>
      <c r="R280" s="144"/>
      <c r="S280" s="58">
        <f t="shared" si="199"/>
        <v>140</v>
      </c>
      <c r="T280" s="144"/>
      <c r="U280" s="42">
        <v>140</v>
      </c>
      <c r="V280" s="144"/>
    </row>
    <row r="281" spans="1:22" s="145" customFormat="1" ht="46.8">
      <c r="A281" s="14">
        <v>8</v>
      </c>
      <c r="B281" s="53" t="s">
        <v>516</v>
      </c>
      <c r="C281" s="41" t="s">
        <v>510</v>
      </c>
      <c r="D281" s="121" t="s">
        <v>517</v>
      </c>
      <c r="E281" s="41" t="s">
        <v>65</v>
      </c>
      <c r="F281" s="121" t="s">
        <v>518</v>
      </c>
      <c r="G281" s="42">
        <v>200</v>
      </c>
      <c r="H281" s="42"/>
      <c r="I281" s="42">
        <v>150</v>
      </c>
      <c r="J281" s="42"/>
      <c r="K281" s="58">
        <f t="shared" si="197"/>
        <v>0</v>
      </c>
      <c r="L281" s="144"/>
      <c r="M281" s="42">
        <v>0</v>
      </c>
      <c r="N281" s="144"/>
      <c r="O281" s="58">
        <f t="shared" si="198"/>
        <v>0</v>
      </c>
      <c r="P281" s="144"/>
      <c r="Q281" s="42">
        <v>0</v>
      </c>
      <c r="R281" s="144"/>
      <c r="S281" s="58">
        <f t="shared" si="199"/>
        <v>150</v>
      </c>
      <c r="T281" s="144"/>
      <c r="U281" s="42">
        <v>150</v>
      </c>
      <c r="V281" s="144"/>
    </row>
    <row r="282" spans="1:22" s="145" customFormat="1" ht="62.4">
      <c r="A282" s="14">
        <v>9</v>
      </c>
      <c r="B282" s="53" t="s">
        <v>519</v>
      </c>
      <c r="C282" s="41" t="s">
        <v>520</v>
      </c>
      <c r="D282" s="121" t="s">
        <v>521</v>
      </c>
      <c r="E282" s="43" t="s">
        <v>73</v>
      </c>
      <c r="F282" s="121" t="s">
        <v>522</v>
      </c>
      <c r="G282" s="42">
        <v>7089</v>
      </c>
      <c r="H282" s="42"/>
      <c r="I282" s="42">
        <f>3730+290</f>
        <v>4020</v>
      </c>
      <c r="J282" s="42">
        <v>0</v>
      </c>
      <c r="K282" s="58">
        <f t="shared" si="197"/>
        <v>3730</v>
      </c>
      <c r="L282" s="144"/>
      <c r="M282" s="42">
        <v>3730</v>
      </c>
      <c r="N282" s="144"/>
      <c r="O282" s="58">
        <f t="shared" si="198"/>
        <v>3730</v>
      </c>
      <c r="P282" s="144"/>
      <c r="Q282" s="42">
        <v>3730</v>
      </c>
      <c r="R282" s="144"/>
      <c r="S282" s="58">
        <f t="shared" si="199"/>
        <v>290</v>
      </c>
      <c r="T282" s="144"/>
      <c r="U282" s="42">
        <v>290</v>
      </c>
      <c r="V282" s="144"/>
    </row>
    <row r="283" spans="1:22" s="145" customFormat="1" ht="31.2">
      <c r="A283" s="14">
        <v>10</v>
      </c>
      <c r="B283" s="53" t="s">
        <v>523</v>
      </c>
      <c r="C283" s="41" t="s">
        <v>190</v>
      </c>
      <c r="D283" s="121" t="s">
        <v>524</v>
      </c>
      <c r="E283" s="43" t="s">
        <v>73</v>
      </c>
      <c r="F283" s="121" t="s">
        <v>525</v>
      </c>
      <c r="G283" s="42">
        <v>5668</v>
      </c>
      <c r="H283" s="42"/>
      <c r="I283" s="42">
        <f>1900+290+382</f>
        <v>2572</v>
      </c>
      <c r="J283" s="42">
        <f>904-290+382</f>
        <v>996</v>
      </c>
      <c r="K283" s="58">
        <f t="shared" si="197"/>
        <v>1900</v>
      </c>
      <c r="L283" s="144"/>
      <c r="M283" s="42">
        <v>1900</v>
      </c>
      <c r="N283" s="144"/>
      <c r="O283" s="58">
        <f t="shared" si="198"/>
        <v>1900</v>
      </c>
      <c r="P283" s="144"/>
      <c r="Q283" s="42">
        <v>1900</v>
      </c>
      <c r="R283" s="144"/>
      <c r="S283" s="58">
        <f t="shared" si="199"/>
        <v>672</v>
      </c>
      <c r="T283" s="144"/>
      <c r="U283" s="42">
        <v>672</v>
      </c>
      <c r="V283" s="144"/>
    </row>
    <row r="284" spans="1:22" s="145" customFormat="1" ht="46.8">
      <c r="A284" s="14">
        <v>11</v>
      </c>
      <c r="B284" s="53" t="s">
        <v>526</v>
      </c>
      <c r="C284" s="41" t="s">
        <v>527</v>
      </c>
      <c r="D284" s="121" t="s">
        <v>528</v>
      </c>
      <c r="E284" s="43" t="s">
        <v>73</v>
      </c>
      <c r="F284" s="121" t="s">
        <v>529</v>
      </c>
      <c r="G284" s="42">
        <v>7999</v>
      </c>
      <c r="H284" s="42"/>
      <c r="I284" s="42">
        <f>3730+290</f>
        <v>4020</v>
      </c>
      <c r="J284" s="42">
        <v>269</v>
      </c>
      <c r="K284" s="58">
        <f t="shared" si="197"/>
        <v>3730</v>
      </c>
      <c r="L284" s="144"/>
      <c r="M284" s="42">
        <v>3730</v>
      </c>
      <c r="N284" s="144"/>
      <c r="O284" s="58">
        <f t="shared" si="198"/>
        <v>3730</v>
      </c>
      <c r="P284" s="144"/>
      <c r="Q284" s="42">
        <v>3730</v>
      </c>
      <c r="R284" s="144"/>
      <c r="S284" s="58">
        <f t="shared" si="199"/>
        <v>290</v>
      </c>
      <c r="T284" s="144"/>
      <c r="U284" s="42">
        <v>290</v>
      </c>
      <c r="V284" s="144"/>
    </row>
    <row r="285" spans="1:22" s="145" customFormat="1" ht="46.8">
      <c r="A285" s="14">
        <v>12</v>
      </c>
      <c r="B285" s="53" t="s">
        <v>530</v>
      </c>
      <c r="C285" s="41" t="s">
        <v>531</v>
      </c>
      <c r="D285" s="121" t="s">
        <v>532</v>
      </c>
      <c r="E285" s="43" t="s">
        <v>73</v>
      </c>
      <c r="F285" s="121" t="s">
        <v>533</v>
      </c>
      <c r="G285" s="42">
        <v>9471</v>
      </c>
      <c r="H285" s="42"/>
      <c r="I285" s="42">
        <f>3730+290</f>
        <v>4020</v>
      </c>
      <c r="J285" s="42"/>
      <c r="K285" s="58">
        <f t="shared" si="197"/>
        <v>3730</v>
      </c>
      <c r="L285" s="144"/>
      <c r="M285" s="42">
        <v>3730</v>
      </c>
      <c r="N285" s="144"/>
      <c r="O285" s="58">
        <f t="shared" si="198"/>
        <v>3730</v>
      </c>
      <c r="P285" s="144"/>
      <c r="Q285" s="42">
        <v>3730</v>
      </c>
      <c r="R285" s="144"/>
      <c r="S285" s="58">
        <f t="shared" si="199"/>
        <v>290</v>
      </c>
      <c r="T285" s="144"/>
      <c r="U285" s="42">
        <v>290</v>
      </c>
      <c r="V285" s="144"/>
    </row>
    <row r="286" spans="1:22" s="145" customFormat="1" ht="52.8">
      <c r="A286" s="14">
        <v>13</v>
      </c>
      <c r="B286" s="53" t="s">
        <v>534</v>
      </c>
      <c r="C286" s="41" t="s">
        <v>535</v>
      </c>
      <c r="D286" s="121" t="s">
        <v>536</v>
      </c>
      <c r="E286" s="43" t="s">
        <v>73</v>
      </c>
      <c r="F286" s="121" t="s">
        <v>537</v>
      </c>
      <c r="G286" s="42">
        <v>2100</v>
      </c>
      <c r="H286" s="42"/>
      <c r="I286" s="42">
        <f>1000+290</f>
        <v>1290</v>
      </c>
      <c r="J286" s="42"/>
      <c r="K286" s="58">
        <f t="shared" si="197"/>
        <v>1000</v>
      </c>
      <c r="L286" s="144"/>
      <c r="M286" s="42">
        <v>1000</v>
      </c>
      <c r="N286" s="144"/>
      <c r="O286" s="58">
        <f t="shared" si="198"/>
        <v>1000</v>
      </c>
      <c r="P286" s="144"/>
      <c r="Q286" s="42">
        <v>1000</v>
      </c>
      <c r="R286" s="144"/>
      <c r="S286" s="58">
        <f t="shared" si="199"/>
        <v>290</v>
      </c>
      <c r="T286" s="144"/>
      <c r="U286" s="42">
        <v>290</v>
      </c>
      <c r="V286" s="144"/>
    </row>
    <row r="287" spans="1:22" s="145" customFormat="1" ht="46.8">
      <c r="A287" s="14">
        <v>14</v>
      </c>
      <c r="B287" s="53" t="s">
        <v>538</v>
      </c>
      <c r="C287" s="41" t="s">
        <v>539</v>
      </c>
      <c r="D287" s="121" t="s">
        <v>540</v>
      </c>
      <c r="E287" s="43" t="s">
        <v>73</v>
      </c>
      <c r="F287" s="121" t="s">
        <v>541</v>
      </c>
      <c r="G287" s="42">
        <v>4681</v>
      </c>
      <c r="H287" s="42"/>
      <c r="I287" s="42">
        <f>1830+30</f>
        <v>1860</v>
      </c>
      <c r="J287" s="42">
        <f>620-30</f>
        <v>590</v>
      </c>
      <c r="K287" s="58">
        <f t="shared" si="197"/>
        <v>1830</v>
      </c>
      <c r="L287" s="144"/>
      <c r="M287" s="42">
        <v>1830</v>
      </c>
      <c r="N287" s="144"/>
      <c r="O287" s="58">
        <f t="shared" si="198"/>
        <v>1830</v>
      </c>
      <c r="P287" s="144"/>
      <c r="Q287" s="42">
        <v>1830</v>
      </c>
      <c r="R287" s="144"/>
      <c r="S287" s="58">
        <f t="shared" si="199"/>
        <v>30</v>
      </c>
      <c r="T287" s="144"/>
      <c r="U287" s="42">
        <v>30</v>
      </c>
      <c r="V287" s="144"/>
    </row>
    <row r="288" spans="1:22" s="145" customFormat="1" ht="46.8">
      <c r="A288" s="14">
        <v>15</v>
      </c>
      <c r="B288" s="40" t="s">
        <v>542</v>
      </c>
      <c r="C288" s="41" t="s">
        <v>539</v>
      </c>
      <c r="D288" s="121"/>
      <c r="E288" s="41" t="s">
        <v>65</v>
      </c>
      <c r="F288" s="121" t="s">
        <v>543</v>
      </c>
      <c r="G288" s="42">
        <v>528</v>
      </c>
      <c r="H288" s="42"/>
      <c r="I288" s="42">
        <v>478</v>
      </c>
      <c r="J288" s="42"/>
      <c r="K288" s="58">
        <f t="shared" si="197"/>
        <v>0</v>
      </c>
      <c r="L288" s="144"/>
      <c r="M288" s="42">
        <v>0</v>
      </c>
      <c r="N288" s="144"/>
      <c r="O288" s="58">
        <f t="shared" si="198"/>
        <v>0</v>
      </c>
      <c r="P288" s="144"/>
      <c r="Q288" s="42">
        <v>0</v>
      </c>
      <c r="R288" s="144"/>
      <c r="S288" s="58">
        <f t="shared" si="199"/>
        <v>478</v>
      </c>
      <c r="T288" s="144"/>
      <c r="U288" s="42">
        <v>478</v>
      </c>
      <c r="V288" s="144"/>
    </row>
    <row r="289" spans="1:23" s="145" customFormat="1" ht="52.8">
      <c r="A289" s="14">
        <v>16</v>
      </c>
      <c r="B289" s="53" t="s">
        <v>544</v>
      </c>
      <c r="C289" s="41" t="s">
        <v>545</v>
      </c>
      <c r="D289" s="121" t="s">
        <v>546</v>
      </c>
      <c r="E289" s="43" t="s">
        <v>73</v>
      </c>
      <c r="F289" s="121" t="s">
        <v>547</v>
      </c>
      <c r="G289" s="42">
        <v>8456</v>
      </c>
      <c r="H289" s="42"/>
      <c r="I289" s="42">
        <f>3730+290</f>
        <v>4020</v>
      </c>
      <c r="J289" s="42">
        <v>353</v>
      </c>
      <c r="K289" s="58">
        <f t="shared" si="197"/>
        <v>3708.29</v>
      </c>
      <c r="L289" s="144"/>
      <c r="M289" s="42">
        <v>3708.29</v>
      </c>
      <c r="N289" s="144"/>
      <c r="O289" s="58">
        <f t="shared" si="198"/>
        <v>3708.29</v>
      </c>
      <c r="P289" s="144"/>
      <c r="Q289" s="42">
        <v>3708.29</v>
      </c>
      <c r="R289" s="144"/>
      <c r="S289" s="58">
        <f t="shared" si="199"/>
        <v>312</v>
      </c>
      <c r="T289" s="144"/>
      <c r="U289" s="42">
        <v>312</v>
      </c>
      <c r="V289" s="144"/>
    </row>
    <row r="290" spans="1:23" s="145" customFormat="1" ht="46.8">
      <c r="A290" s="14">
        <v>17</v>
      </c>
      <c r="B290" s="151" t="s">
        <v>548</v>
      </c>
      <c r="C290" s="152" t="s">
        <v>549</v>
      </c>
      <c r="D290" s="120" t="s">
        <v>551</v>
      </c>
      <c r="E290" s="152" t="s">
        <v>65</v>
      </c>
      <c r="F290" s="120" t="s">
        <v>550</v>
      </c>
      <c r="G290" s="153">
        <f>I290+J290</f>
        <v>5293</v>
      </c>
      <c r="H290" s="153"/>
      <c r="I290" s="153">
        <v>4240</v>
      </c>
      <c r="J290" s="153">
        <v>1053</v>
      </c>
      <c r="K290" s="58">
        <f t="shared" si="197"/>
        <v>0</v>
      </c>
      <c r="L290" s="144"/>
      <c r="M290" s="42"/>
      <c r="N290" s="144"/>
      <c r="O290" s="58">
        <f t="shared" si="198"/>
        <v>0</v>
      </c>
      <c r="P290" s="144"/>
      <c r="Q290" s="42"/>
      <c r="R290" s="144"/>
      <c r="S290" s="58">
        <f t="shared" si="199"/>
        <v>4240</v>
      </c>
      <c r="T290" s="144"/>
      <c r="U290" s="153">
        <v>4240</v>
      </c>
      <c r="V290" s="144"/>
    </row>
    <row r="291" spans="1:23" s="6" customFormat="1">
      <c r="A291" s="7" t="s">
        <v>189</v>
      </c>
      <c r="B291" s="8" t="s">
        <v>41</v>
      </c>
      <c r="C291" s="7"/>
      <c r="D291" s="111"/>
      <c r="E291" s="7"/>
      <c r="F291" s="111"/>
      <c r="G291" s="9">
        <f>G292+G296+G303+G307+G311+G315</f>
        <v>6539198.6800000006</v>
      </c>
      <c r="H291" s="9">
        <f t="shared" ref="H291:V291" si="200">H292+H296+H303+H307+H311+H315</f>
        <v>0</v>
      </c>
      <c r="I291" s="9">
        <f t="shared" si="200"/>
        <v>5134200</v>
      </c>
      <c r="J291" s="9">
        <f t="shared" si="200"/>
        <v>1404999.1059999999</v>
      </c>
      <c r="K291" s="9">
        <f t="shared" si="200"/>
        <v>3358222</v>
      </c>
      <c r="L291" s="9">
        <f t="shared" si="200"/>
        <v>0</v>
      </c>
      <c r="M291" s="9">
        <f t="shared" si="200"/>
        <v>2820999</v>
      </c>
      <c r="N291" s="9">
        <f t="shared" si="200"/>
        <v>537223</v>
      </c>
      <c r="O291" s="9">
        <f t="shared" si="200"/>
        <v>3554699</v>
      </c>
      <c r="P291" s="9">
        <f t="shared" si="200"/>
        <v>0</v>
      </c>
      <c r="Q291" s="9">
        <f t="shared" si="200"/>
        <v>2976647</v>
      </c>
      <c r="R291" s="9">
        <f t="shared" si="200"/>
        <v>578052</v>
      </c>
      <c r="S291" s="9">
        <f>S292+S296+S303+S307+S311+S315</f>
        <v>743750</v>
      </c>
      <c r="T291" s="9">
        <f t="shared" si="200"/>
        <v>0</v>
      </c>
      <c r="U291" s="9">
        <f t="shared" si="200"/>
        <v>622045</v>
      </c>
      <c r="V291" s="9">
        <f t="shared" si="200"/>
        <v>121705</v>
      </c>
      <c r="W291" s="142"/>
    </row>
    <row r="292" spans="1:23" s="6" customFormat="1">
      <c r="A292" s="7" t="s">
        <v>51</v>
      </c>
      <c r="B292" s="8" t="s">
        <v>126</v>
      </c>
      <c r="C292" s="7"/>
      <c r="D292" s="111"/>
      <c r="E292" s="7"/>
      <c r="F292" s="111"/>
      <c r="G292" s="9">
        <f>G293</f>
        <v>2179790</v>
      </c>
      <c r="H292" s="9">
        <f t="shared" ref="H292:V293" si="201">H293</f>
        <v>0</v>
      </c>
      <c r="I292" s="9">
        <f t="shared" si="201"/>
        <v>1200000</v>
      </c>
      <c r="J292" s="9">
        <f t="shared" si="201"/>
        <v>979790</v>
      </c>
      <c r="K292" s="9">
        <f t="shared" si="201"/>
        <v>1007736</v>
      </c>
      <c r="L292" s="9">
        <f t="shared" si="201"/>
        <v>0</v>
      </c>
      <c r="M292" s="9">
        <f t="shared" si="201"/>
        <v>627709</v>
      </c>
      <c r="N292" s="9">
        <f t="shared" si="201"/>
        <v>380027</v>
      </c>
      <c r="O292" s="9">
        <f t="shared" si="201"/>
        <v>1140277</v>
      </c>
      <c r="P292" s="9">
        <f t="shared" si="201"/>
        <v>0</v>
      </c>
      <c r="Q292" s="9">
        <f t="shared" si="201"/>
        <v>756000</v>
      </c>
      <c r="R292" s="9">
        <f t="shared" si="201"/>
        <v>384277</v>
      </c>
      <c r="S292" s="9">
        <f t="shared" si="201"/>
        <v>459202</v>
      </c>
      <c r="T292" s="9">
        <f t="shared" si="201"/>
        <v>0</v>
      </c>
      <c r="U292" s="9">
        <f t="shared" si="201"/>
        <v>444000</v>
      </c>
      <c r="V292" s="9">
        <f t="shared" si="201"/>
        <v>15202</v>
      </c>
    </row>
    <row r="293" spans="1:23" s="165" customFormat="1">
      <c r="A293" s="81">
        <v>1</v>
      </c>
      <c r="B293" s="101" t="s">
        <v>33</v>
      </c>
      <c r="C293" s="163"/>
      <c r="D293" s="116"/>
      <c r="E293" s="163"/>
      <c r="F293" s="116"/>
      <c r="G293" s="9">
        <f>G294</f>
        <v>2179790</v>
      </c>
      <c r="H293" s="9">
        <f t="shared" si="201"/>
        <v>0</v>
      </c>
      <c r="I293" s="9">
        <f t="shared" si="201"/>
        <v>1200000</v>
      </c>
      <c r="J293" s="9">
        <f t="shared" si="201"/>
        <v>979790</v>
      </c>
      <c r="K293" s="9">
        <f t="shared" si="201"/>
        <v>1007736</v>
      </c>
      <c r="L293" s="9">
        <f t="shared" si="201"/>
        <v>0</v>
      </c>
      <c r="M293" s="9">
        <f t="shared" si="201"/>
        <v>627709</v>
      </c>
      <c r="N293" s="9">
        <f t="shared" si="201"/>
        <v>380027</v>
      </c>
      <c r="O293" s="9">
        <f t="shared" si="201"/>
        <v>1140277</v>
      </c>
      <c r="P293" s="9">
        <f t="shared" si="201"/>
        <v>0</v>
      </c>
      <c r="Q293" s="9">
        <f t="shared" si="201"/>
        <v>756000</v>
      </c>
      <c r="R293" s="9">
        <f t="shared" si="201"/>
        <v>384277</v>
      </c>
      <c r="S293" s="9">
        <f t="shared" si="201"/>
        <v>459202</v>
      </c>
      <c r="T293" s="9">
        <f t="shared" si="201"/>
        <v>0</v>
      </c>
      <c r="U293" s="9">
        <f t="shared" si="201"/>
        <v>444000</v>
      </c>
      <c r="V293" s="9">
        <f t="shared" si="201"/>
        <v>15202</v>
      </c>
      <c r="W293" s="164"/>
    </row>
    <row r="294" spans="1:23" s="165" customFormat="1" ht="31.2">
      <c r="A294" s="81" t="s">
        <v>56</v>
      </c>
      <c r="B294" s="10" t="s">
        <v>5</v>
      </c>
      <c r="C294" s="163"/>
      <c r="D294" s="116"/>
      <c r="E294" s="163"/>
      <c r="F294" s="116"/>
      <c r="G294" s="9">
        <f>G295</f>
        <v>2179790</v>
      </c>
      <c r="H294" s="9">
        <f t="shared" ref="H294:V294" si="202">H295</f>
        <v>0</v>
      </c>
      <c r="I294" s="9">
        <f t="shared" si="202"/>
        <v>1200000</v>
      </c>
      <c r="J294" s="9">
        <f t="shared" si="202"/>
        <v>979790</v>
      </c>
      <c r="K294" s="9">
        <f t="shared" si="202"/>
        <v>1007736</v>
      </c>
      <c r="L294" s="9">
        <f t="shared" si="202"/>
        <v>0</v>
      </c>
      <c r="M294" s="9">
        <f t="shared" si="202"/>
        <v>627709</v>
      </c>
      <c r="N294" s="9">
        <f t="shared" si="202"/>
        <v>380027</v>
      </c>
      <c r="O294" s="9">
        <f t="shared" si="202"/>
        <v>1140277</v>
      </c>
      <c r="P294" s="9">
        <f t="shared" si="202"/>
        <v>0</v>
      </c>
      <c r="Q294" s="9">
        <f t="shared" si="202"/>
        <v>756000</v>
      </c>
      <c r="R294" s="9">
        <f t="shared" si="202"/>
        <v>384277</v>
      </c>
      <c r="S294" s="9">
        <f t="shared" si="202"/>
        <v>459202</v>
      </c>
      <c r="T294" s="9">
        <f t="shared" si="202"/>
        <v>0</v>
      </c>
      <c r="U294" s="9">
        <f t="shared" si="202"/>
        <v>444000</v>
      </c>
      <c r="V294" s="9">
        <f t="shared" si="202"/>
        <v>15202</v>
      </c>
    </row>
    <row r="295" spans="1:23" s="166" customFormat="1" ht="52.8">
      <c r="A295" s="14">
        <v>1</v>
      </c>
      <c r="B295" s="27" t="s">
        <v>602</v>
      </c>
      <c r="C295" s="14" t="s">
        <v>162</v>
      </c>
      <c r="D295" s="112" t="s">
        <v>603</v>
      </c>
      <c r="E295" s="25" t="s">
        <v>118</v>
      </c>
      <c r="F295" s="112" t="s">
        <v>604</v>
      </c>
      <c r="G295" s="34">
        <f>H295+I295+J295</f>
        <v>2179790</v>
      </c>
      <c r="H295" s="34"/>
      <c r="I295" s="34">
        <v>1200000</v>
      </c>
      <c r="J295" s="34">
        <v>979790</v>
      </c>
      <c r="K295" s="34">
        <f>L295+M295+N295</f>
        <v>1007736</v>
      </c>
      <c r="L295" s="34"/>
      <c r="M295" s="34">
        <f>756000-128291</f>
        <v>627709</v>
      </c>
      <c r="N295" s="34">
        <f>384277-3299-951</f>
        <v>380027</v>
      </c>
      <c r="O295" s="34">
        <f>P295+Q295+R295</f>
        <v>1140277</v>
      </c>
      <c r="P295" s="34"/>
      <c r="Q295" s="34">
        <v>756000</v>
      </c>
      <c r="R295" s="34">
        <f>336161+39626+8490</f>
        <v>384277</v>
      </c>
      <c r="S295" s="34">
        <f>T295+U295+V295</f>
        <v>459202</v>
      </c>
      <c r="T295" s="34"/>
      <c r="U295" s="34">
        <v>444000</v>
      </c>
      <c r="V295" s="34">
        <v>15202</v>
      </c>
    </row>
    <row r="296" spans="1:23" s="6" customFormat="1" ht="31.2">
      <c r="A296" s="7" t="s">
        <v>132</v>
      </c>
      <c r="B296" s="8" t="s">
        <v>71</v>
      </c>
      <c r="C296" s="7"/>
      <c r="D296" s="111"/>
      <c r="E296" s="7"/>
      <c r="F296" s="111"/>
      <c r="G296" s="9">
        <f>G297</f>
        <v>3673883.98</v>
      </c>
      <c r="H296" s="9">
        <f t="shared" ref="H296:V297" si="203">H297</f>
        <v>0</v>
      </c>
      <c r="I296" s="9">
        <f t="shared" si="203"/>
        <v>3311356</v>
      </c>
      <c r="J296" s="9">
        <f t="shared" si="203"/>
        <v>362528.40600000002</v>
      </c>
      <c r="K296" s="9">
        <f t="shared" si="203"/>
        <v>1748621</v>
      </c>
      <c r="L296" s="9">
        <f t="shared" si="203"/>
        <v>0</v>
      </c>
      <c r="M296" s="9">
        <f t="shared" si="203"/>
        <v>1620790</v>
      </c>
      <c r="N296" s="9">
        <f t="shared" si="203"/>
        <v>127831</v>
      </c>
      <c r="O296" s="9">
        <f t="shared" si="203"/>
        <v>1812557</v>
      </c>
      <c r="P296" s="9">
        <f t="shared" si="203"/>
        <v>0</v>
      </c>
      <c r="Q296" s="9">
        <f t="shared" si="203"/>
        <v>1648147</v>
      </c>
      <c r="R296" s="9">
        <f t="shared" si="203"/>
        <v>164410</v>
      </c>
      <c r="S296" s="9">
        <f t="shared" si="203"/>
        <v>261842</v>
      </c>
      <c r="T296" s="9">
        <f t="shared" si="203"/>
        <v>0</v>
      </c>
      <c r="U296" s="9">
        <f t="shared" si="203"/>
        <v>176142</v>
      </c>
      <c r="V296" s="9">
        <f t="shared" si="203"/>
        <v>85700</v>
      </c>
    </row>
    <row r="297" spans="1:23" s="165" customFormat="1">
      <c r="A297" s="81">
        <v>1</v>
      </c>
      <c r="B297" s="101" t="s">
        <v>33</v>
      </c>
      <c r="C297" s="163"/>
      <c r="D297" s="116"/>
      <c r="E297" s="163"/>
      <c r="F297" s="116"/>
      <c r="G297" s="9">
        <f>G298</f>
        <v>3673883.98</v>
      </c>
      <c r="H297" s="9">
        <f t="shared" si="203"/>
        <v>0</v>
      </c>
      <c r="I297" s="9">
        <f t="shared" si="203"/>
        <v>3311356</v>
      </c>
      <c r="J297" s="9">
        <f t="shared" si="203"/>
        <v>362528.40600000002</v>
      </c>
      <c r="K297" s="9">
        <f t="shared" si="203"/>
        <v>1748621</v>
      </c>
      <c r="L297" s="9">
        <f t="shared" si="203"/>
        <v>0</v>
      </c>
      <c r="M297" s="9">
        <f t="shared" si="203"/>
        <v>1620790</v>
      </c>
      <c r="N297" s="9">
        <f t="shared" si="203"/>
        <v>127831</v>
      </c>
      <c r="O297" s="9">
        <f t="shared" si="203"/>
        <v>1812557</v>
      </c>
      <c r="P297" s="9">
        <f t="shared" si="203"/>
        <v>0</v>
      </c>
      <c r="Q297" s="9">
        <f t="shared" si="203"/>
        <v>1648147</v>
      </c>
      <c r="R297" s="9">
        <f t="shared" si="203"/>
        <v>164410</v>
      </c>
      <c r="S297" s="9">
        <f t="shared" si="203"/>
        <v>261842</v>
      </c>
      <c r="T297" s="9">
        <f t="shared" si="203"/>
        <v>0</v>
      </c>
      <c r="U297" s="9">
        <f t="shared" si="203"/>
        <v>176142</v>
      </c>
      <c r="V297" s="9">
        <f t="shared" si="203"/>
        <v>85700</v>
      </c>
      <c r="W297" s="164"/>
    </row>
    <row r="298" spans="1:23" s="165" customFormat="1" ht="31.2">
      <c r="A298" s="81" t="s">
        <v>56</v>
      </c>
      <c r="B298" s="101" t="s">
        <v>5</v>
      </c>
      <c r="C298" s="163"/>
      <c r="D298" s="116"/>
      <c r="E298" s="163"/>
      <c r="F298" s="116"/>
      <c r="G298" s="9">
        <f>G299+G300+G301+G302</f>
        <v>3673883.98</v>
      </c>
      <c r="H298" s="9">
        <f t="shared" ref="H298:V298" si="204">H299+H300+H301+H302</f>
        <v>0</v>
      </c>
      <c r="I298" s="9">
        <f t="shared" si="204"/>
        <v>3311356</v>
      </c>
      <c r="J298" s="9">
        <f t="shared" si="204"/>
        <v>362528.40600000002</v>
      </c>
      <c r="K298" s="9">
        <f t="shared" si="204"/>
        <v>1748621</v>
      </c>
      <c r="L298" s="9">
        <f t="shared" si="204"/>
        <v>0</v>
      </c>
      <c r="M298" s="9">
        <f t="shared" si="204"/>
        <v>1620790</v>
      </c>
      <c r="N298" s="9">
        <f t="shared" si="204"/>
        <v>127831</v>
      </c>
      <c r="O298" s="9">
        <f t="shared" si="204"/>
        <v>1812557</v>
      </c>
      <c r="P298" s="9">
        <f t="shared" si="204"/>
        <v>0</v>
      </c>
      <c r="Q298" s="9">
        <f t="shared" si="204"/>
        <v>1648147</v>
      </c>
      <c r="R298" s="9">
        <f t="shared" si="204"/>
        <v>164410</v>
      </c>
      <c r="S298" s="9">
        <f t="shared" si="204"/>
        <v>261842</v>
      </c>
      <c r="T298" s="9">
        <f t="shared" si="204"/>
        <v>0</v>
      </c>
      <c r="U298" s="9">
        <f t="shared" si="204"/>
        <v>176142</v>
      </c>
      <c r="V298" s="9">
        <f t="shared" si="204"/>
        <v>85700</v>
      </c>
    </row>
    <row r="299" spans="1:23" s="18" customFormat="1" ht="62.4">
      <c r="A299" s="14">
        <v>1</v>
      </c>
      <c r="B299" s="31" t="s">
        <v>605</v>
      </c>
      <c r="C299" s="14" t="s">
        <v>11</v>
      </c>
      <c r="D299" s="113" t="s">
        <v>57</v>
      </c>
      <c r="E299" s="14" t="s">
        <v>58</v>
      </c>
      <c r="F299" s="113" t="s">
        <v>59</v>
      </c>
      <c r="G299" s="34">
        <f>H299+I299+N299</f>
        <v>3017156</v>
      </c>
      <c r="H299" s="34"/>
      <c r="I299" s="34">
        <v>3017156</v>
      </c>
      <c r="J299" s="34"/>
      <c r="K299" s="34">
        <f t="shared" ref="K299:K302" si="205">L299+M299+N299</f>
        <v>1422898</v>
      </c>
      <c r="L299" s="34"/>
      <c r="M299" s="34">
        <f>1450255-388-26969</f>
        <v>1422898</v>
      </c>
      <c r="N299" s="34"/>
      <c r="O299" s="34">
        <f t="shared" ref="O299:O302" si="206">P299+Q299+R299</f>
        <v>1450255</v>
      </c>
      <c r="P299" s="34"/>
      <c r="Q299" s="34">
        <v>1450255</v>
      </c>
      <c r="R299" s="34"/>
      <c r="S299" s="34">
        <f>T299+U299+V299</f>
        <v>131142</v>
      </c>
      <c r="T299" s="34"/>
      <c r="U299" s="34">
        <v>131142</v>
      </c>
      <c r="V299" s="34"/>
    </row>
    <row r="300" spans="1:23" s="18" customFormat="1" ht="92.4">
      <c r="A300" s="14">
        <v>2</v>
      </c>
      <c r="B300" s="27" t="s">
        <v>608</v>
      </c>
      <c r="C300" s="14" t="s">
        <v>609</v>
      </c>
      <c r="D300" s="112" t="s">
        <v>60</v>
      </c>
      <c r="E300" s="25" t="s">
        <v>98</v>
      </c>
      <c r="F300" s="112" t="s">
        <v>610</v>
      </c>
      <c r="G300" s="57">
        <v>341465</v>
      </c>
      <c r="H300" s="34"/>
      <c r="I300" s="34">
        <v>294200</v>
      </c>
      <c r="J300" s="34">
        <v>47265</v>
      </c>
      <c r="K300" s="34">
        <f t="shared" si="205"/>
        <v>206458</v>
      </c>
      <c r="L300" s="34"/>
      <c r="M300" s="34">
        <v>197892</v>
      </c>
      <c r="N300" s="34">
        <f>17010-8444</f>
        <v>8566</v>
      </c>
      <c r="O300" s="34">
        <f t="shared" si="206"/>
        <v>214902</v>
      </c>
      <c r="P300" s="34"/>
      <c r="Q300" s="34">
        <v>197892</v>
      </c>
      <c r="R300" s="34">
        <f>12800+4210</f>
        <v>17010</v>
      </c>
      <c r="S300" s="34">
        <f t="shared" ref="S300:S302" si="207">T300+U300+V300</f>
        <v>45000</v>
      </c>
      <c r="T300" s="34"/>
      <c r="U300" s="34">
        <v>45000</v>
      </c>
      <c r="V300" s="34"/>
    </row>
    <row r="301" spans="1:23" s="18" customFormat="1" ht="52.8">
      <c r="A301" s="14">
        <v>3</v>
      </c>
      <c r="B301" s="27" t="s">
        <v>611</v>
      </c>
      <c r="C301" s="14" t="s">
        <v>63</v>
      </c>
      <c r="D301" s="112" t="s">
        <v>64</v>
      </c>
      <c r="E301" s="25" t="s">
        <v>65</v>
      </c>
      <c r="F301" s="112" t="s">
        <v>66</v>
      </c>
      <c r="G301" s="140">
        <v>199552</v>
      </c>
      <c r="H301" s="34"/>
      <c r="I301" s="34"/>
      <c r="J301" s="34">
        <v>199552.42600000001</v>
      </c>
      <c r="K301" s="34">
        <f t="shared" si="205"/>
        <v>57263</v>
      </c>
      <c r="L301" s="34"/>
      <c r="M301" s="34"/>
      <c r="N301" s="34">
        <f>57600-337</f>
        <v>57263</v>
      </c>
      <c r="O301" s="34">
        <f t="shared" si="206"/>
        <v>57600</v>
      </c>
      <c r="P301" s="34"/>
      <c r="Q301" s="34"/>
      <c r="R301" s="34">
        <f>1800+55800</f>
        <v>57600</v>
      </c>
      <c r="S301" s="34">
        <f t="shared" si="207"/>
        <v>71500</v>
      </c>
      <c r="T301" s="34"/>
      <c r="U301" s="34"/>
      <c r="V301" s="34">
        <v>71500</v>
      </c>
    </row>
    <row r="302" spans="1:23" s="18" customFormat="1" ht="92.4">
      <c r="A302" s="14">
        <v>4</v>
      </c>
      <c r="B302" s="27" t="s">
        <v>612</v>
      </c>
      <c r="C302" s="14" t="s">
        <v>62</v>
      </c>
      <c r="D302" s="113" t="s">
        <v>67</v>
      </c>
      <c r="E302" s="14" t="s">
        <v>98</v>
      </c>
      <c r="F302" s="113" t="s">
        <v>613</v>
      </c>
      <c r="G302" s="58">
        <v>115710.98</v>
      </c>
      <c r="H302" s="34"/>
      <c r="I302" s="34"/>
      <c r="J302" s="34">
        <v>115710.98</v>
      </c>
      <c r="K302" s="34">
        <f t="shared" si="205"/>
        <v>62002</v>
      </c>
      <c r="L302" s="34"/>
      <c r="M302" s="34"/>
      <c r="N302" s="34">
        <f>89800-27497-301</f>
        <v>62002</v>
      </c>
      <c r="O302" s="34">
        <f t="shared" si="206"/>
        <v>89800</v>
      </c>
      <c r="P302" s="34"/>
      <c r="Q302" s="34"/>
      <c r="R302" s="34">
        <v>89800</v>
      </c>
      <c r="S302" s="34">
        <f t="shared" si="207"/>
        <v>14200</v>
      </c>
      <c r="T302" s="34"/>
      <c r="U302" s="34"/>
      <c r="V302" s="34">
        <v>14200</v>
      </c>
    </row>
    <row r="303" spans="1:23" s="6" customFormat="1" ht="31.2">
      <c r="A303" s="7" t="s">
        <v>192</v>
      </c>
      <c r="B303" s="8" t="s">
        <v>606</v>
      </c>
      <c r="C303" s="7"/>
      <c r="D303" s="111"/>
      <c r="E303" s="7"/>
      <c r="F303" s="111"/>
      <c r="G303" s="9">
        <f>G304</f>
        <v>622844</v>
      </c>
      <c r="H303" s="9">
        <f t="shared" ref="H303:V305" si="208">H304</f>
        <v>0</v>
      </c>
      <c r="I303" s="9">
        <f t="shared" si="208"/>
        <v>622844</v>
      </c>
      <c r="J303" s="9">
        <f t="shared" si="208"/>
        <v>0</v>
      </c>
      <c r="K303" s="9">
        <f t="shared" si="208"/>
        <v>572500</v>
      </c>
      <c r="L303" s="9">
        <f t="shared" si="208"/>
        <v>0</v>
      </c>
      <c r="M303" s="9">
        <f t="shared" si="208"/>
        <v>572500</v>
      </c>
      <c r="N303" s="9">
        <f t="shared" si="208"/>
        <v>0</v>
      </c>
      <c r="O303" s="9">
        <f t="shared" si="208"/>
        <v>572500</v>
      </c>
      <c r="P303" s="9">
        <f t="shared" si="208"/>
        <v>0</v>
      </c>
      <c r="Q303" s="9">
        <f t="shared" si="208"/>
        <v>572500</v>
      </c>
      <c r="R303" s="9">
        <f t="shared" si="208"/>
        <v>0</v>
      </c>
      <c r="S303" s="9">
        <f t="shared" si="208"/>
        <v>1903</v>
      </c>
      <c r="T303" s="9">
        <f t="shared" si="208"/>
        <v>0</v>
      </c>
      <c r="U303" s="9">
        <f t="shared" si="208"/>
        <v>1903</v>
      </c>
      <c r="V303" s="9">
        <f t="shared" si="208"/>
        <v>0</v>
      </c>
    </row>
    <row r="304" spans="1:23" s="165" customFormat="1">
      <c r="A304" s="81">
        <v>1</v>
      </c>
      <c r="B304" s="101" t="s">
        <v>33</v>
      </c>
      <c r="C304" s="163"/>
      <c r="D304" s="116"/>
      <c r="E304" s="163"/>
      <c r="F304" s="116"/>
      <c r="G304" s="9">
        <f>G305</f>
        <v>622844</v>
      </c>
      <c r="H304" s="9">
        <f t="shared" si="208"/>
        <v>0</v>
      </c>
      <c r="I304" s="9">
        <f t="shared" si="208"/>
        <v>622844</v>
      </c>
      <c r="J304" s="9">
        <f t="shared" si="208"/>
        <v>0</v>
      </c>
      <c r="K304" s="9">
        <f t="shared" si="208"/>
        <v>572500</v>
      </c>
      <c r="L304" s="9">
        <f t="shared" si="208"/>
        <v>0</v>
      </c>
      <c r="M304" s="9">
        <f t="shared" si="208"/>
        <v>572500</v>
      </c>
      <c r="N304" s="9">
        <f t="shared" si="208"/>
        <v>0</v>
      </c>
      <c r="O304" s="9">
        <f t="shared" si="208"/>
        <v>572500</v>
      </c>
      <c r="P304" s="9">
        <f t="shared" si="208"/>
        <v>0</v>
      </c>
      <c r="Q304" s="9">
        <f t="shared" si="208"/>
        <v>572500</v>
      </c>
      <c r="R304" s="9">
        <f t="shared" si="208"/>
        <v>0</v>
      </c>
      <c r="S304" s="9">
        <f t="shared" si="208"/>
        <v>1903</v>
      </c>
      <c r="T304" s="9">
        <f t="shared" si="208"/>
        <v>0</v>
      </c>
      <c r="U304" s="9">
        <f t="shared" si="208"/>
        <v>1903</v>
      </c>
      <c r="V304" s="9">
        <f t="shared" si="208"/>
        <v>0</v>
      </c>
      <c r="W304" s="164"/>
    </row>
    <row r="305" spans="1:26" s="165" customFormat="1" ht="31.2">
      <c r="A305" s="81" t="s">
        <v>56</v>
      </c>
      <c r="B305" s="101" t="s">
        <v>5</v>
      </c>
      <c r="C305" s="163"/>
      <c r="D305" s="116"/>
      <c r="E305" s="163"/>
      <c r="F305" s="116"/>
      <c r="G305" s="9">
        <f t="shared" ref="G305" si="209">G306</f>
        <v>622844</v>
      </c>
      <c r="H305" s="9">
        <f t="shared" si="208"/>
        <v>0</v>
      </c>
      <c r="I305" s="9">
        <f t="shared" si="208"/>
        <v>622844</v>
      </c>
      <c r="J305" s="9">
        <f t="shared" si="208"/>
        <v>0</v>
      </c>
      <c r="K305" s="9">
        <f t="shared" si="208"/>
        <v>572500</v>
      </c>
      <c r="L305" s="9">
        <f t="shared" si="208"/>
        <v>0</v>
      </c>
      <c r="M305" s="9">
        <f t="shared" si="208"/>
        <v>572500</v>
      </c>
      <c r="N305" s="9">
        <f t="shared" si="208"/>
        <v>0</v>
      </c>
      <c r="O305" s="9">
        <f t="shared" si="208"/>
        <v>572500</v>
      </c>
      <c r="P305" s="9">
        <f t="shared" si="208"/>
        <v>0</v>
      </c>
      <c r="Q305" s="9">
        <f t="shared" si="208"/>
        <v>572500</v>
      </c>
      <c r="R305" s="9">
        <f t="shared" si="208"/>
        <v>0</v>
      </c>
      <c r="S305" s="9">
        <f>S306</f>
        <v>1903</v>
      </c>
      <c r="T305" s="9">
        <f t="shared" si="208"/>
        <v>0</v>
      </c>
      <c r="U305" s="9">
        <f t="shared" si="208"/>
        <v>1903</v>
      </c>
      <c r="V305" s="9">
        <f t="shared" si="208"/>
        <v>0</v>
      </c>
    </row>
    <row r="306" spans="1:26" s="18" customFormat="1" ht="62.4">
      <c r="A306" s="14">
        <v>1</v>
      </c>
      <c r="B306" s="31" t="s">
        <v>607</v>
      </c>
      <c r="C306" s="14" t="s">
        <v>11</v>
      </c>
      <c r="D306" s="113"/>
      <c r="E306" s="14" t="s">
        <v>58</v>
      </c>
      <c r="F306" s="113" t="s">
        <v>59</v>
      </c>
      <c r="G306" s="34">
        <f>H306+I306+N306</f>
        <v>622844</v>
      </c>
      <c r="H306" s="34"/>
      <c r="I306" s="34">
        <v>622844</v>
      </c>
      <c r="J306" s="34"/>
      <c r="K306" s="34">
        <f t="shared" ref="K306" si="210">L306+M306+N306</f>
        <v>572500</v>
      </c>
      <c r="L306" s="34"/>
      <c r="M306" s="34">
        <v>572500</v>
      </c>
      <c r="N306" s="34"/>
      <c r="O306" s="34">
        <f t="shared" ref="O306" si="211">P306+Q306+R306</f>
        <v>572500</v>
      </c>
      <c r="P306" s="34"/>
      <c r="Q306" s="34">
        <v>572500</v>
      </c>
      <c r="R306" s="34"/>
      <c r="S306" s="34">
        <f>T306+U306+V306</f>
        <v>1903</v>
      </c>
      <c r="T306" s="34"/>
      <c r="U306" s="34">
        <v>1903</v>
      </c>
      <c r="V306" s="167"/>
    </row>
    <row r="307" spans="1:26">
      <c r="A307" s="7" t="s">
        <v>193</v>
      </c>
      <c r="B307" s="8" t="s">
        <v>85</v>
      </c>
      <c r="C307" s="12"/>
      <c r="D307" s="114"/>
      <c r="E307" s="12"/>
      <c r="F307" s="114"/>
      <c r="G307" s="9">
        <f t="shared" ref="G307:V309" si="212">G308</f>
        <v>22879.7</v>
      </c>
      <c r="H307" s="9">
        <f t="shared" si="212"/>
        <v>0</v>
      </c>
      <c r="I307" s="9">
        <f t="shared" si="212"/>
        <v>0</v>
      </c>
      <c r="J307" s="9">
        <f t="shared" si="212"/>
        <v>22879.7</v>
      </c>
      <c r="K307" s="9">
        <f t="shared" si="212"/>
        <v>8820</v>
      </c>
      <c r="L307" s="9">
        <f t="shared" si="212"/>
        <v>0</v>
      </c>
      <c r="M307" s="9">
        <f t="shared" si="212"/>
        <v>0</v>
      </c>
      <c r="N307" s="9">
        <f t="shared" si="212"/>
        <v>8820</v>
      </c>
      <c r="O307" s="9">
        <f t="shared" si="212"/>
        <v>8820</v>
      </c>
      <c r="P307" s="9">
        <f t="shared" si="212"/>
        <v>0</v>
      </c>
      <c r="Q307" s="9">
        <f t="shared" si="212"/>
        <v>0</v>
      </c>
      <c r="R307" s="9">
        <f t="shared" si="212"/>
        <v>8820</v>
      </c>
      <c r="S307" s="9">
        <f t="shared" si="212"/>
        <v>10920</v>
      </c>
      <c r="T307" s="9">
        <f t="shared" si="212"/>
        <v>0</v>
      </c>
      <c r="U307" s="9">
        <f t="shared" si="212"/>
        <v>0</v>
      </c>
      <c r="V307" s="9">
        <f>V308</f>
        <v>10920</v>
      </c>
    </row>
    <row r="308" spans="1:26" s="6" customFormat="1">
      <c r="A308" s="7">
        <v>1</v>
      </c>
      <c r="B308" s="8" t="s">
        <v>33</v>
      </c>
      <c r="C308" s="7"/>
      <c r="D308" s="111"/>
      <c r="E308" s="7"/>
      <c r="F308" s="111"/>
      <c r="G308" s="9">
        <f t="shared" si="212"/>
        <v>22879.7</v>
      </c>
      <c r="H308" s="9">
        <f t="shared" si="212"/>
        <v>0</v>
      </c>
      <c r="I308" s="9">
        <f t="shared" si="212"/>
        <v>0</v>
      </c>
      <c r="J308" s="9">
        <f t="shared" si="212"/>
        <v>22879.7</v>
      </c>
      <c r="K308" s="9">
        <f t="shared" si="212"/>
        <v>8820</v>
      </c>
      <c r="L308" s="9">
        <f t="shared" si="212"/>
        <v>0</v>
      </c>
      <c r="M308" s="9">
        <f t="shared" si="212"/>
        <v>0</v>
      </c>
      <c r="N308" s="9">
        <f t="shared" si="212"/>
        <v>8820</v>
      </c>
      <c r="O308" s="9">
        <f t="shared" si="212"/>
        <v>8820</v>
      </c>
      <c r="P308" s="9">
        <f t="shared" si="212"/>
        <v>0</v>
      </c>
      <c r="Q308" s="9">
        <f t="shared" si="212"/>
        <v>0</v>
      </c>
      <c r="R308" s="9">
        <f t="shared" si="212"/>
        <v>8820</v>
      </c>
      <c r="S308" s="9">
        <f t="shared" si="212"/>
        <v>10920</v>
      </c>
      <c r="T308" s="9">
        <f t="shared" si="212"/>
        <v>0</v>
      </c>
      <c r="U308" s="9">
        <f t="shared" si="212"/>
        <v>0</v>
      </c>
      <c r="V308" s="9">
        <f t="shared" si="212"/>
        <v>10920</v>
      </c>
    </row>
    <row r="309" spans="1:26" ht="31.2">
      <c r="A309" s="7" t="s">
        <v>56</v>
      </c>
      <c r="B309" s="10" t="s">
        <v>5</v>
      </c>
      <c r="C309" s="7"/>
      <c r="D309" s="111"/>
      <c r="E309" s="7"/>
      <c r="F309" s="111"/>
      <c r="G309" s="11">
        <f>G310</f>
        <v>22879.7</v>
      </c>
      <c r="H309" s="11">
        <f t="shared" si="212"/>
        <v>0</v>
      </c>
      <c r="I309" s="11">
        <f t="shared" si="212"/>
        <v>0</v>
      </c>
      <c r="J309" s="11">
        <f t="shared" si="212"/>
        <v>22879.7</v>
      </c>
      <c r="K309" s="11">
        <f t="shared" si="212"/>
        <v>8820</v>
      </c>
      <c r="L309" s="11">
        <f t="shared" si="212"/>
        <v>0</v>
      </c>
      <c r="M309" s="11">
        <f t="shared" si="212"/>
        <v>0</v>
      </c>
      <c r="N309" s="11">
        <f t="shared" si="212"/>
        <v>8820</v>
      </c>
      <c r="O309" s="11">
        <f t="shared" si="212"/>
        <v>8820</v>
      </c>
      <c r="P309" s="11">
        <f t="shared" si="212"/>
        <v>0</v>
      </c>
      <c r="Q309" s="11">
        <f t="shared" si="212"/>
        <v>0</v>
      </c>
      <c r="R309" s="11">
        <f t="shared" si="212"/>
        <v>8820</v>
      </c>
      <c r="S309" s="11">
        <f t="shared" si="212"/>
        <v>10920</v>
      </c>
      <c r="T309" s="11">
        <f t="shared" si="212"/>
        <v>0</v>
      </c>
      <c r="U309" s="11">
        <f t="shared" si="212"/>
        <v>0</v>
      </c>
      <c r="V309" s="11">
        <f t="shared" si="212"/>
        <v>10920</v>
      </c>
    </row>
    <row r="310" spans="1:26" s="16" customFormat="1" ht="46.8">
      <c r="A310" s="39">
        <v>1</v>
      </c>
      <c r="B310" s="24" t="s">
        <v>86</v>
      </c>
      <c r="C310" s="12" t="s">
        <v>83</v>
      </c>
      <c r="D310" s="113" t="s">
        <v>87</v>
      </c>
      <c r="E310" s="39" t="s">
        <v>73</v>
      </c>
      <c r="F310" s="130" t="s">
        <v>88</v>
      </c>
      <c r="G310" s="34">
        <v>22879.7</v>
      </c>
      <c r="H310" s="34"/>
      <c r="I310" s="34"/>
      <c r="J310" s="34">
        <v>22879.7</v>
      </c>
      <c r="K310" s="34">
        <f t="shared" ref="K310" si="213">L310+M310+N310</f>
        <v>8820</v>
      </c>
      <c r="L310" s="34"/>
      <c r="M310" s="34"/>
      <c r="N310" s="34">
        <v>8820</v>
      </c>
      <c r="O310" s="34">
        <f t="shared" ref="O310" si="214">P310+Q310+R310</f>
        <v>8820</v>
      </c>
      <c r="P310" s="34"/>
      <c r="Q310" s="34"/>
      <c r="R310" s="34">
        <v>8820</v>
      </c>
      <c r="S310" s="34">
        <f t="shared" ref="S310" si="215">T310+U310+V310</f>
        <v>10920</v>
      </c>
      <c r="T310" s="34"/>
      <c r="U310" s="34"/>
      <c r="V310" s="34">
        <v>10920</v>
      </c>
    </row>
    <row r="311" spans="1:26">
      <c r="A311" s="7" t="s">
        <v>194</v>
      </c>
      <c r="B311" s="8" t="s">
        <v>185</v>
      </c>
      <c r="C311" s="12"/>
      <c r="D311" s="114"/>
      <c r="E311" s="12"/>
      <c r="F311" s="114"/>
      <c r="G311" s="9">
        <f t="shared" ref="G311:V313" si="216">G312</f>
        <v>12879</v>
      </c>
      <c r="H311" s="9">
        <f t="shared" si="216"/>
        <v>0</v>
      </c>
      <c r="I311" s="9">
        <f t="shared" si="216"/>
        <v>0</v>
      </c>
      <c r="J311" s="9">
        <f t="shared" si="216"/>
        <v>12879</v>
      </c>
      <c r="K311" s="9">
        <f t="shared" si="216"/>
        <v>0</v>
      </c>
      <c r="L311" s="9">
        <f t="shared" si="216"/>
        <v>0</v>
      </c>
      <c r="M311" s="9">
        <f t="shared" si="216"/>
        <v>0</v>
      </c>
      <c r="N311" s="9">
        <f t="shared" si="216"/>
        <v>0</v>
      </c>
      <c r="O311" s="9">
        <f t="shared" si="216"/>
        <v>0</v>
      </c>
      <c r="P311" s="9">
        <f t="shared" si="216"/>
        <v>0</v>
      </c>
      <c r="Q311" s="9">
        <f t="shared" si="216"/>
        <v>0</v>
      </c>
      <c r="R311" s="9">
        <f t="shared" si="216"/>
        <v>0</v>
      </c>
      <c r="S311" s="9">
        <f t="shared" si="216"/>
        <v>7300</v>
      </c>
      <c r="T311" s="9">
        <f t="shared" si="216"/>
        <v>0</v>
      </c>
      <c r="U311" s="9">
        <f t="shared" si="216"/>
        <v>0</v>
      </c>
      <c r="V311" s="9">
        <f>V312</f>
        <v>7300</v>
      </c>
    </row>
    <row r="312" spans="1:26" s="6" customFormat="1">
      <c r="A312" s="7">
        <v>1</v>
      </c>
      <c r="B312" s="8" t="s">
        <v>33</v>
      </c>
      <c r="C312" s="7"/>
      <c r="D312" s="111"/>
      <c r="E312" s="7"/>
      <c r="F312" s="111"/>
      <c r="G312" s="9">
        <f t="shared" si="216"/>
        <v>12879</v>
      </c>
      <c r="H312" s="9">
        <f t="shared" si="216"/>
        <v>0</v>
      </c>
      <c r="I312" s="9">
        <f t="shared" si="216"/>
        <v>0</v>
      </c>
      <c r="J312" s="9">
        <f t="shared" si="216"/>
        <v>12879</v>
      </c>
      <c r="K312" s="9">
        <f t="shared" si="216"/>
        <v>0</v>
      </c>
      <c r="L312" s="9">
        <f t="shared" si="216"/>
        <v>0</v>
      </c>
      <c r="M312" s="9">
        <f t="shared" si="216"/>
        <v>0</v>
      </c>
      <c r="N312" s="9">
        <f t="shared" si="216"/>
        <v>0</v>
      </c>
      <c r="O312" s="9">
        <f t="shared" si="216"/>
        <v>0</v>
      </c>
      <c r="P312" s="9">
        <f t="shared" si="216"/>
        <v>0</v>
      </c>
      <c r="Q312" s="9">
        <f t="shared" si="216"/>
        <v>0</v>
      </c>
      <c r="R312" s="9">
        <f t="shared" si="216"/>
        <v>0</v>
      </c>
      <c r="S312" s="9">
        <f t="shared" si="216"/>
        <v>7300</v>
      </c>
      <c r="T312" s="9">
        <f t="shared" si="216"/>
        <v>0</v>
      </c>
      <c r="U312" s="9">
        <f t="shared" si="216"/>
        <v>0</v>
      </c>
      <c r="V312" s="9">
        <f t="shared" si="216"/>
        <v>7300</v>
      </c>
    </row>
    <row r="313" spans="1:26" ht="31.2">
      <c r="A313" s="7" t="s">
        <v>56</v>
      </c>
      <c r="B313" s="10" t="s">
        <v>5</v>
      </c>
      <c r="C313" s="7"/>
      <c r="D313" s="111"/>
      <c r="E313" s="7"/>
      <c r="F313" s="111"/>
      <c r="G313" s="11">
        <f>G314</f>
        <v>12879</v>
      </c>
      <c r="H313" s="11">
        <f t="shared" si="216"/>
        <v>0</v>
      </c>
      <c r="I313" s="11">
        <f t="shared" si="216"/>
        <v>0</v>
      </c>
      <c r="J313" s="11">
        <f t="shared" si="216"/>
        <v>12879</v>
      </c>
      <c r="K313" s="11">
        <f t="shared" si="216"/>
        <v>0</v>
      </c>
      <c r="L313" s="11">
        <f t="shared" si="216"/>
        <v>0</v>
      </c>
      <c r="M313" s="11">
        <f t="shared" si="216"/>
        <v>0</v>
      </c>
      <c r="N313" s="11">
        <f t="shared" si="216"/>
        <v>0</v>
      </c>
      <c r="O313" s="11">
        <f t="shared" si="216"/>
        <v>0</v>
      </c>
      <c r="P313" s="11">
        <f t="shared" si="216"/>
        <v>0</v>
      </c>
      <c r="Q313" s="11">
        <f t="shared" si="216"/>
        <v>0</v>
      </c>
      <c r="R313" s="11">
        <f t="shared" si="216"/>
        <v>0</v>
      </c>
      <c r="S313" s="11">
        <f t="shared" si="216"/>
        <v>7300</v>
      </c>
      <c r="T313" s="11">
        <f t="shared" si="216"/>
        <v>0</v>
      </c>
      <c r="U313" s="11">
        <f t="shared" si="216"/>
        <v>0</v>
      </c>
      <c r="V313" s="11">
        <f t="shared" si="216"/>
        <v>7300</v>
      </c>
    </row>
    <row r="314" spans="1:26" s="145" customFormat="1" ht="39.6">
      <c r="A314" s="14">
        <v>1</v>
      </c>
      <c r="B314" s="59" t="s">
        <v>614</v>
      </c>
      <c r="C314" s="14" t="s">
        <v>13</v>
      </c>
      <c r="D314" s="113" t="s">
        <v>615</v>
      </c>
      <c r="E314" s="14" t="s">
        <v>169</v>
      </c>
      <c r="F314" s="113" t="s">
        <v>616</v>
      </c>
      <c r="G314" s="141">
        <v>12879</v>
      </c>
      <c r="H314" s="144"/>
      <c r="I314" s="144"/>
      <c r="J314" s="58">
        <f t="shared" ref="J314" si="217">G314</f>
        <v>12879</v>
      </c>
      <c r="K314" s="58">
        <f t="shared" ref="K314" si="218">SUM(L314:N314)</f>
        <v>0</v>
      </c>
      <c r="L314" s="144"/>
      <c r="M314" s="144"/>
      <c r="N314" s="58"/>
      <c r="O314" s="58">
        <f t="shared" ref="O314" si="219">SUM(P314:R314)</f>
        <v>0</v>
      </c>
      <c r="P314" s="144"/>
      <c r="Q314" s="144"/>
      <c r="R314" s="58"/>
      <c r="S314" s="58">
        <f t="shared" ref="S314" si="220">SUM(T314:V314)</f>
        <v>7300</v>
      </c>
      <c r="T314" s="144"/>
      <c r="U314" s="144"/>
      <c r="V314" s="58">
        <v>7300</v>
      </c>
    </row>
    <row r="315" spans="1:26">
      <c r="A315" s="7" t="s">
        <v>195</v>
      </c>
      <c r="B315" s="8" t="s">
        <v>124</v>
      </c>
      <c r="C315" s="12"/>
      <c r="D315" s="114"/>
      <c r="E315" s="12"/>
      <c r="F315" s="114"/>
      <c r="G315" s="9">
        <f t="shared" ref="G315:V317" si="221">G316</f>
        <v>26922</v>
      </c>
      <c r="H315" s="9">
        <f t="shared" si="221"/>
        <v>0</v>
      </c>
      <c r="I315" s="9">
        <f t="shared" si="221"/>
        <v>0</v>
      </c>
      <c r="J315" s="9">
        <f t="shared" si="221"/>
        <v>26922</v>
      </c>
      <c r="K315" s="9">
        <f t="shared" si="221"/>
        <v>20545</v>
      </c>
      <c r="L315" s="9">
        <f t="shared" si="221"/>
        <v>0</v>
      </c>
      <c r="M315" s="9">
        <f t="shared" si="221"/>
        <v>0</v>
      </c>
      <c r="N315" s="9">
        <f t="shared" si="221"/>
        <v>20545</v>
      </c>
      <c r="O315" s="9">
        <f t="shared" si="221"/>
        <v>20545</v>
      </c>
      <c r="P315" s="9">
        <f t="shared" si="221"/>
        <v>0</v>
      </c>
      <c r="Q315" s="9">
        <f t="shared" si="221"/>
        <v>0</v>
      </c>
      <c r="R315" s="9">
        <f t="shared" si="221"/>
        <v>20545</v>
      </c>
      <c r="S315" s="9">
        <f t="shared" si="221"/>
        <v>2583</v>
      </c>
      <c r="T315" s="9">
        <f t="shared" si="221"/>
        <v>0</v>
      </c>
      <c r="U315" s="9">
        <f t="shared" si="221"/>
        <v>0</v>
      </c>
      <c r="V315" s="9">
        <f>V316</f>
        <v>2583</v>
      </c>
    </row>
    <row r="316" spans="1:26" s="6" customFormat="1">
      <c r="A316" s="7">
        <v>1</v>
      </c>
      <c r="B316" s="8" t="s">
        <v>33</v>
      </c>
      <c r="C316" s="7"/>
      <c r="D316" s="111"/>
      <c r="E316" s="7"/>
      <c r="F316" s="111"/>
      <c r="G316" s="9">
        <f t="shared" si="221"/>
        <v>26922</v>
      </c>
      <c r="H316" s="9">
        <f t="shared" si="221"/>
        <v>0</v>
      </c>
      <c r="I316" s="9">
        <f t="shared" si="221"/>
        <v>0</v>
      </c>
      <c r="J316" s="9">
        <f t="shared" si="221"/>
        <v>26922</v>
      </c>
      <c r="K316" s="9">
        <f t="shared" si="221"/>
        <v>20545</v>
      </c>
      <c r="L316" s="9">
        <f t="shared" si="221"/>
        <v>0</v>
      </c>
      <c r="M316" s="9">
        <f t="shared" si="221"/>
        <v>0</v>
      </c>
      <c r="N316" s="9">
        <f t="shared" si="221"/>
        <v>20545</v>
      </c>
      <c r="O316" s="9">
        <f t="shared" si="221"/>
        <v>20545</v>
      </c>
      <c r="P316" s="9">
        <f t="shared" si="221"/>
        <v>0</v>
      </c>
      <c r="Q316" s="9">
        <f t="shared" si="221"/>
        <v>0</v>
      </c>
      <c r="R316" s="9">
        <f t="shared" si="221"/>
        <v>20545</v>
      </c>
      <c r="S316" s="9">
        <f t="shared" si="221"/>
        <v>2583</v>
      </c>
      <c r="T316" s="9">
        <f t="shared" si="221"/>
        <v>0</v>
      </c>
      <c r="U316" s="9">
        <f t="shared" si="221"/>
        <v>0</v>
      </c>
      <c r="V316" s="9">
        <f t="shared" si="221"/>
        <v>2583</v>
      </c>
    </row>
    <row r="317" spans="1:26" ht="31.2">
      <c r="A317" s="7" t="s">
        <v>56</v>
      </c>
      <c r="B317" s="10" t="s">
        <v>5</v>
      </c>
      <c r="C317" s="7"/>
      <c r="D317" s="111"/>
      <c r="E317" s="7"/>
      <c r="F317" s="111"/>
      <c r="G317" s="11">
        <f>G318</f>
        <v>26922</v>
      </c>
      <c r="H317" s="11">
        <f t="shared" si="221"/>
        <v>0</v>
      </c>
      <c r="I317" s="11">
        <f t="shared" si="221"/>
        <v>0</v>
      </c>
      <c r="J317" s="11">
        <f t="shared" si="221"/>
        <v>26922</v>
      </c>
      <c r="K317" s="11">
        <f t="shared" si="221"/>
        <v>20545</v>
      </c>
      <c r="L317" s="11">
        <f t="shared" si="221"/>
        <v>0</v>
      </c>
      <c r="M317" s="11">
        <f t="shared" si="221"/>
        <v>0</v>
      </c>
      <c r="N317" s="11">
        <f t="shared" si="221"/>
        <v>20545</v>
      </c>
      <c r="O317" s="11">
        <f t="shared" si="221"/>
        <v>20545</v>
      </c>
      <c r="P317" s="11">
        <f t="shared" si="221"/>
        <v>0</v>
      </c>
      <c r="Q317" s="11">
        <f t="shared" si="221"/>
        <v>0</v>
      </c>
      <c r="R317" s="11">
        <f t="shared" si="221"/>
        <v>20545</v>
      </c>
      <c r="S317" s="11">
        <f t="shared" si="221"/>
        <v>2583</v>
      </c>
      <c r="T317" s="11">
        <f t="shared" si="221"/>
        <v>0</v>
      </c>
      <c r="U317" s="11">
        <f t="shared" si="221"/>
        <v>0</v>
      </c>
      <c r="V317" s="11">
        <f t="shared" si="221"/>
        <v>2583</v>
      </c>
    </row>
    <row r="318" spans="1:26" ht="52.8">
      <c r="A318" s="100">
        <v>1</v>
      </c>
      <c r="B318" s="27" t="s">
        <v>145</v>
      </c>
      <c r="C318" s="14" t="s">
        <v>62</v>
      </c>
      <c r="D318" s="113" t="s">
        <v>617</v>
      </c>
      <c r="E318" s="14" t="s">
        <v>73</v>
      </c>
      <c r="F318" s="113" t="s">
        <v>618</v>
      </c>
      <c r="G318" s="58">
        <v>26922</v>
      </c>
      <c r="H318" s="107"/>
      <c r="I318" s="107"/>
      <c r="J318" s="58">
        <v>26922</v>
      </c>
      <c r="K318" s="108">
        <f>SUM(L318:N318)</f>
        <v>20545</v>
      </c>
      <c r="L318" s="108"/>
      <c r="M318" s="108"/>
      <c r="N318" s="108">
        <v>20545</v>
      </c>
      <c r="O318" s="108">
        <f>SUM(P318:R318)</f>
        <v>20545</v>
      </c>
      <c r="P318" s="108"/>
      <c r="Q318" s="108"/>
      <c r="R318" s="108">
        <v>20545</v>
      </c>
      <c r="S318" s="108">
        <f>SUM(T318:V318)</f>
        <v>2583</v>
      </c>
      <c r="T318" s="108"/>
      <c r="U318" s="108"/>
      <c r="V318" s="108">
        <v>2583</v>
      </c>
      <c r="W318" s="13"/>
      <c r="X318" s="13"/>
      <c r="Y318" s="13"/>
      <c r="Z318" s="13"/>
    </row>
    <row r="319" spans="1:26" s="6" customFormat="1">
      <c r="A319" s="7" t="s">
        <v>619</v>
      </c>
      <c r="B319" s="8" t="s">
        <v>42</v>
      </c>
      <c r="C319" s="7"/>
      <c r="D319" s="111"/>
      <c r="E319" s="7"/>
      <c r="F319" s="111"/>
      <c r="G319" s="9">
        <f>G320</f>
        <v>393116</v>
      </c>
      <c r="H319" s="9">
        <f t="shared" ref="H319:V320" si="222">H320</f>
        <v>0</v>
      </c>
      <c r="I319" s="9">
        <f t="shared" si="222"/>
        <v>150000</v>
      </c>
      <c r="J319" s="9">
        <f t="shared" si="222"/>
        <v>243116</v>
      </c>
      <c r="K319" s="9">
        <f t="shared" si="222"/>
        <v>111746</v>
      </c>
      <c r="L319" s="9">
        <f t="shared" si="222"/>
        <v>0</v>
      </c>
      <c r="M319" s="9">
        <f t="shared" si="222"/>
        <v>107553</v>
      </c>
      <c r="N319" s="9">
        <f t="shared" si="222"/>
        <v>4193</v>
      </c>
      <c r="O319" s="9">
        <f t="shared" si="222"/>
        <v>168553</v>
      </c>
      <c r="P319" s="9">
        <f t="shared" si="222"/>
        <v>0</v>
      </c>
      <c r="Q319" s="9">
        <f t="shared" si="222"/>
        <v>107553</v>
      </c>
      <c r="R319" s="9">
        <f t="shared" si="222"/>
        <v>61000</v>
      </c>
      <c r="S319" s="9">
        <f t="shared" si="222"/>
        <v>42447</v>
      </c>
      <c r="T319" s="9">
        <f t="shared" si="222"/>
        <v>0</v>
      </c>
      <c r="U319" s="9">
        <f t="shared" si="222"/>
        <v>42447</v>
      </c>
      <c r="V319" s="9">
        <f t="shared" si="222"/>
        <v>0</v>
      </c>
    </row>
    <row r="320" spans="1:26" s="20" customFormat="1" ht="31.2">
      <c r="A320" s="81" t="s">
        <v>51</v>
      </c>
      <c r="B320" s="26" t="s">
        <v>72</v>
      </c>
      <c r="C320" s="82"/>
      <c r="D320" s="117"/>
      <c r="E320" s="82"/>
      <c r="F320" s="117"/>
      <c r="G320" s="83">
        <f>G321</f>
        <v>393116</v>
      </c>
      <c r="H320" s="83">
        <f t="shared" si="222"/>
        <v>0</v>
      </c>
      <c r="I320" s="83">
        <f t="shared" si="222"/>
        <v>150000</v>
      </c>
      <c r="J320" s="83">
        <f t="shared" si="222"/>
        <v>243116</v>
      </c>
      <c r="K320" s="83">
        <f t="shared" si="222"/>
        <v>111746</v>
      </c>
      <c r="L320" s="83">
        <f t="shared" si="222"/>
        <v>0</v>
      </c>
      <c r="M320" s="83">
        <f t="shared" si="222"/>
        <v>107553</v>
      </c>
      <c r="N320" s="83">
        <f t="shared" si="222"/>
        <v>4193</v>
      </c>
      <c r="O320" s="83">
        <f t="shared" si="222"/>
        <v>168553</v>
      </c>
      <c r="P320" s="83">
        <f t="shared" si="222"/>
        <v>0</v>
      </c>
      <c r="Q320" s="83">
        <f t="shared" si="222"/>
        <v>107553</v>
      </c>
      <c r="R320" s="83">
        <f t="shared" si="222"/>
        <v>61000</v>
      </c>
      <c r="S320" s="83">
        <f t="shared" si="222"/>
        <v>42447</v>
      </c>
      <c r="T320" s="83">
        <f t="shared" si="222"/>
        <v>0</v>
      </c>
      <c r="U320" s="83">
        <f t="shared" si="222"/>
        <v>42447</v>
      </c>
      <c r="V320" s="83">
        <f t="shared" si="222"/>
        <v>0</v>
      </c>
    </row>
    <row r="321" spans="1:23" s="20" customFormat="1">
      <c r="A321" s="81">
        <v>1</v>
      </c>
      <c r="B321" s="26" t="s">
        <v>33</v>
      </c>
      <c r="C321" s="82"/>
      <c r="D321" s="117"/>
      <c r="E321" s="82"/>
      <c r="F321" s="117"/>
      <c r="G321" s="83">
        <f t="shared" ref="G321:U322" si="223">G322</f>
        <v>393116</v>
      </c>
      <c r="H321" s="83">
        <f t="shared" si="223"/>
        <v>0</v>
      </c>
      <c r="I321" s="83">
        <f t="shared" si="223"/>
        <v>150000</v>
      </c>
      <c r="J321" s="83">
        <f t="shared" si="223"/>
        <v>243116</v>
      </c>
      <c r="K321" s="83">
        <f t="shared" si="223"/>
        <v>111746</v>
      </c>
      <c r="L321" s="83">
        <f t="shared" si="223"/>
        <v>0</v>
      </c>
      <c r="M321" s="83">
        <f t="shared" si="223"/>
        <v>107553</v>
      </c>
      <c r="N321" s="83">
        <f t="shared" si="223"/>
        <v>4193</v>
      </c>
      <c r="O321" s="83">
        <f t="shared" si="223"/>
        <v>168553</v>
      </c>
      <c r="P321" s="83">
        <f t="shared" si="223"/>
        <v>0</v>
      </c>
      <c r="Q321" s="83">
        <f t="shared" si="223"/>
        <v>107553</v>
      </c>
      <c r="R321" s="83">
        <f t="shared" si="223"/>
        <v>61000</v>
      </c>
      <c r="S321" s="83">
        <f t="shared" si="223"/>
        <v>42447</v>
      </c>
      <c r="T321" s="83">
        <f t="shared" si="223"/>
        <v>0</v>
      </c>
      <c r="U321" s="83">
        <f t="shared" si="223"/>
        <v>42447</v>
      </c>
      <c r="V321" s="83">
        <f>V322</f>
        <v>0</v>
      </c>
    </row>
    <row r="322" spans="1:23" s="20" customFormat="1" ht="31.2">
      <c r="A322" s="81" t="s">
        <v>56</v>
      </c>
      <c r="B322" s="26" t="s">
        <v>5</v>
      </c>
      <c r="C322" s="82"/>
      <c r="D322" s="117"/>
      <c r="E322" s="82"/>
      <c r="F322" s="117"/>
      <c r="G322" s="83">
        <f t="shared" si="223"/>
        <v>393116</v>
      </c>
      <c r="H322" s="83">
        <f t="shared" si="223"/>
        <v>0</v>
      </c>
      <c r="I322" s="83">
        <f t="shared" si="223"/>
        <v>150000</v>
      </c>
      <c r="J322" s="83">
        <f t="shared" si="223"/>
        <v>243116</v>
      </c>
      <c r="K322" s="83">
        <f t="shared" si="223"/>
        <v>111746</v>
      </c>
      <c r="L322" s="83">
        <f t="shared" si="223"/>
        <v>0</v>
      </c>
      <c r="M322" s="83">
        <f t="shared" si="223"/>
        <v>107553</v>
      </c>
      <c r="N322" s="83">
        <f t="shared" si="223"/>
        <v>4193</v>
      </c>
      <c r="O322" s="83">
        <f t="shared" si="223"/>
        <v>168553</v>
      </c>
      <c r="P322" s="83">
        <f t="shared" si="223"/>
        <v>0</v>
      </c>
      <c r="Q322" s="83">
        <f t="shared" si="223"/>
        <v>107553</v>
      </c>
      <c r="R322" s="83">
        <f t="shared" si="223"/>
        <v>61000</v>
      </c>
      <c r="S322" s="83">
        <f t="shared" si="223"/>
        <v>42447</v>
      </c>
      <c r="T322" s="83">
        <f t="shared" si="223"/>
        <v>0</v>
      </c>
      <c r="U322" s="83">
        <f t="shared" si="223"/>
        <v>42447</v>
      </c>
      <c r="V322" s="83">
        <f>V323</f>
        <v>0</v>
      </c>
    </row>
    <row r="323" spans="1:23" ht="52.8">
      <c r="A323" s="14">
        <v>1</v>
      </c>
      <c r="B323" s="27" t="s">
        <v>68</v>
      </c>
      <c r="C323" s="14" t="s">
        <v>69</v>
      </c>
      <c r="D323" s="112" t="s">
        <v>176</v>
      </c>
      <c r="E323" s="25" t="s">
        <v>98</v>
      </c>
      <c r="F323" s="112" t="s">
        <v>620</v>
      </c>
      <c r="G323" s="57">
        <v>393116</v>
      </c>
      <c r="H323" s="102"/>
      <c r="I323" s="103">
        <v>150000</v>
      </c>
      <c r="J323" s="103">
        <f>G323-I323</f>
        <v>243116</v>
      </c>
      <c r="K323" s="34">
        <f>SUM(L323:N323)</f>
        <v>111746</v>
      </c>
      <c r="L323" s="34"/>
      <c r="M323" s="34">
        <v>107553</v>
      </c>
      <c r="N323" s="34">
        <f>61000-56807</f>
        <v>4193</v>
      </c>
      <c r="O323" s="34">
        <f>SUM(P323:R323)</f>
        <v>168553</v>
      </c>
      <c r="P323" s="34"/>
      <c r="Q323" s="34">
        <v>107553</v>
      </c>
      <c r="R323" s="34">
        <f>4000+57000</f>
        <v>61000</v>
      </c>
      <c r="S323" s="34">
        <f>SUM(T323:V323)</f>
        <v>42447</v>
      </c>
      <c r="T323" s="34"/>
      <c r="U323" s="34">
        <v>42447</v>
      </c>
      <c r="V323" s="34"/>
    </row>
    <row r="324" spans="1:23" s="6" customFormat="1">
      <c r="A324" s="7" t="s">
        <v>621</v>
      </c>
      <c r="B324" s="8" t="s">
        <v>43</v>
      </c>
      <c r="C324" s="7"/>
      <c r="D324" s="111"/>
      <c r="E324" s="7"/>
      <c r="F324" s="111"/>
      <c r="G324" s="9">
        <f t="shared" ref="G324:R324" si="224">G325+G329</f>
        <v>49331</v>
      </c>
      <c r="H324" s="9">
        <f t="shared" si="224"/>
        <v>0</v>
      </c>
      <c r="I324" s="9">
        <f t="shared" si="224"/>
        <v>0</v>
      </c>
      <c r="J324" s="9">
        <f t="shared" si="224"/>
        <v>49331</v>
      </c>
      <c r="K324" s="9">
        <f t="shared" si="224"/>
        <v>6458</v>
      </c>
      <c r="L324" s="9">
        <f t="shared" si="224"/>
        <v>0</v>
      </c>
      <c r="M324" s="9">
        <f t="shared" si="224"/>
        <v>0</v>
      </c>
      <c r="N324" s="9">
        <f t="shared" si="224"/>
        <v>6458</v>
      </c>
      <c r="O324" s="9">
        <f t="shared" si="224"/>
        <v>14558</v>
      </c>
      <c r="P324" s="9">
        <f t="shared" si="224"/>
        <v>0</v>
      </c>
      <c r="Q324" s="9">
        <f t="shared" si="224"/>
        <v>0</v>
      </c>
      <c r="R324" s="9">
        <f t="shared" si="224"/>
        <v>14558</v>
      </c>
      <c r="S324" s="9">
        <f>S325+S329</f>
        <v>30012</v>
      </c>
      <c r="T324" s="9">
        <f t="shared" ref="T324:V324" si="225">T325+T329</f>
        <v>0</v>
      </c>
      <c r="U324" s="9">
        <f t="shared" si="225"/>
        <v>0</v>
      </c>
      <c r="V324" s="9">
        <f t="shared" si="225"/>
        <v>30012</v>
      </c>
    </row>
    <row r="325" spans="1:23">
      <c r="A325" s="7" t="s">
        <v>51</v>
      </c>
      <c r="B325" s="8" t="s">
        <v>129</v>
      </c>
      <c r="C325" s="12"/>
      <c r="D325" s="114"/>
      <c r="E325" s="12"/>
      <c r="F325" s="114"/>
      <c r="G325" s="9">
        <f t="shared" ref="G325:V327" si="226">G326</f>
        <v>29150</v>
      </c>
      <c r="H325" s="9">
        <f t="shared" si="226"/>
        <v>0</v>
      </c>
      <c r="I325" s="9">
        <f t="shared" si="226"/>
        <v>0</v>
      </c>
      <c r="J325" s="9">
        <f t="shared" si="226"/>
        <v>29150</v>
      </c>
      <c r="K325" s="9">
        <f t="shared" si="226"/>
        <v>6014</v>
      </c>
      <c r="L325" s="9">
        <f t="shared" si="226"/>
        <v>0</v>
      </c>
      <c r="M325" s="9">
        <f t="shared" si="226"/>
        <v>0</v>
      </c>
      <c r="N325" s="9">
        <f t="shared" si="226"/>
        <v>6014</v>
      </c>
      <c r="O325" s="9">
        <f t="shared" si="226"/>
        <v>6558</v>
      </c>
      <c r="P325" s="9">
        <f t="shared" si="226"/>
        <v>0</v>
      </c>
      <c r="Q325" s="9">
        <f t="shared" si="226"/>
        <v>0</v>
      </c>
      <c r="R325" s="9">
        <f t="shared" si="226"/>
        <v>6558</v>
      </c>
      <c r="S325" s="9">
        <f t="shared" si="226"/>
        <v>19812</v>
      </c>
      <c r="T325" s="9">
        <f t="shared" si="226"/>
        <v>0</v>
      </c>
      <c r="U325" s="9">
        <f t="shared" si="226"/>
        <v>0</v>
      </c>
      <c r="V325" s="9">
        <f t="shared" si="226"/>
        <v>19812</v>
      </c>
    </row>
    <row r="326" spans="1:23" s="6" customFormat="1">
      <c r="A326" s="7">
        <v>1</v>
      </c>
      <c r="B326" s="8" t="s">
        <v>33</v>
      </c>
      <c r="C326" s="7"/>
      <c r="D326" s="111"/>
      <c r="E326" s="7"/>
      <c r="F326" s="111"/>
      <c r="G326" s="9">
        <f>G327</f>
        <v>29150</v>
      </c>
      <c r="H326" s="9">
        <f t="shared" si="226"/>
        <v>0</v>
      </c>
      <c r="I326" s="9">
        <f t="shared" si="226"/>
        <v>0</v>
      </c>
      <c r="J326" s="9">
        <f t="shared" si="226"/>
        <v>29150</v>
      </c>
      <c r="K326" s="9">
        <f t="shared" si="226"/>
        <v>6014</v>
      </c>
      <c r="L326" s="9">
        <f t="shared" si="226"/>
        <v>0</v>
      </c>
      <c r="M326" s="9">
        <f t="shared" si="226"/>
        <v>0</v>
      </c>
      <c r="N326" s="9">
        <f t="shared" si="226"/>
        <v>6014</v>
      </c>
      <c r="O326" s="9">
        <f t="shared" si="226"/>
        <v>6558</v>
      </c>
      <c r="P326" s="9">
        <f t="shared" si="226"/>
        <v>0</v>
      </c>
      <c r="Q326" s="9">
        <f t="shared" si="226"/>
        <v>0</v>
      </c>
      <c r="R326" s="9">
        <f t="shared" si="226"/>
        <v>6558</v>
      </c>
      <c r="S326" s="9">
        <f t="shared" si="226"/>
        <v>19812</v>
      </c>
      <c r="T326" s="9">
        <f t="shared" si="226"/>
        <v>0</v>
      </c>
      <c r="U326" s="9">
        <f t="shared" si="226"/>
        <v>0</v>
      </c>
      <c r="V326" s="9">
        <f t="shared" si="226"/>
        <v>19812</v>
      </c>
    </row>
    <row r="327" spans="1:23" ht="31.2">
      <c r="A327" s="7" t="s">
        <v>56</v>
      </c>
      <c r="B327" s="10" t="s">
        <v>5</v>
      </c>
      <c r="C327" s="7"/>
      <c r="D327" s="111"/>
      <c r="E327" s="7"/>
      <c r="F327" s="111"/>
      <c r="G327" s="11">
        <f>G328</f>
        <v>29150</v>
      </c>
      <c r="H327" s="11">
        <f t="shared" si="226"/>
        <v>0</v>
      </c>
      <c r="I327" s="11">
        <f t="shared" si="226"/>
        <v>0</v>
      </c>
      <c r="J327" s="11">
        <f t="shared" si="226"/>
        <v>29150</v>
      </c>
      <c r="K327" s="11">
        <f t="shared" si="226"/>
        <v>6014</v>
      </c>
      <c r="L327" s="11">
        <f t="shared" si="226"/>
        <v>0</v>
      </c>
      <c r="M327" s="11">
        <f t="shared" si="226"/>
        <v>0</v>
      </c>
      <c r="N327" s="11">
        <f t="shared" si="226"/>
        <v>6014</v>
      </c>
      <c r="O327" s="11">
        <f t="shared" si="226"/>
        <v>6558</v>
      </c>
      <c r="P327" s="11">
        <f t="shared" si="226"/>
        <v>0</v>
      </c>
      <c r="Q327" s="11">
        <f t="shared" si="226"/>
        <v>0</v>
      </c>
      <c r="R327" s="11">
        <f t="shared" si="226"/>
        <v>6558</v>
      </c>
      <c r="S327" s="11">
        <f t="shared" si="226"/>
        <v>19812</v>
      </c>
      <c r="T327" s="11">
        <f t="shared" si="226"/>
        <v>0</v>
      </c>
      <c r="U327" s="11">
        <f t="shared" si="226"/>
        <v>0</v>
      </c>
      <c r="V327" s="11">
        <f t="shared" si="226"/>
        <v>19812</v>
      </c>
    </row>
    <row r="328" spans="1:23" s="18" customFormat="1" ht="52.8">
      <c r="A328" s="14">
        <v>1</v>
      </c>
      <c r="B328" s="31" t="s">
        <v>164</v>
      </c>
      <c r="C328" s="14" t="s">
        <v>160</v>
      </c>
      <c r="D328" s="113"/>
      <c r="E328" s="14" t="s">
        <v>61</v>
      </c>
      <c r="F328" s="113" t="s">
        <v>165</v>
      </c>
      <c r="G328" s="34">
        <f>H328+I328+J328</f>
        <v>29150</v>
      </c>
      <c r="H328" s="34"/>
      <c r="I328" s="34"/>
      <c r="J328" s="34">
        <v>29150</v>
      </c>
      <c r="K328" s="34">
        <f>L328+M328+N328</f>
        <v>6014</v>
      </c>
      <c r="L328" s="34"/>
      <c r="M328" s="34"/>
      <c r="N328" s="34">
        <f>6558-544</f>
        <v>6014</v>
      </c>
      <c r="O328" s="34">
        <f>P328+Q328+R328</f>
        <v>6558</v>
      </c>
      <c r="P328" s="34"/>
      <c r="Q328" s="34"/>
      <c r="R328" s="34">
        <v>6558</v>
      </c>
      <c r="S328" s="34">
        <f>T328+U328+V328</f>
        <v>19812</v>
      </c>
      <c r="T328" s="34"/>
      <c r="U328" s="34"/>
      <c r="V328" s="34">
        <v>19812</v>
      </c>
    </row>
    <row r="329" spans="1:23" ht="31.2">
      <c r="A329" s="7" t="s">
        <v>132</v>
      </c>
      <c r="B329" s="8" t="s">
        <v>125</v>
      </c>
      <c r="C329" s="12"/>
      <c r="D329" s="114"/>
      <c r="E329" s="12"/>
      <c r="F329" s="114"/>
      <c r="G329" s="9">
        <f t="shared" ref="G329:V331" si="227">G330</f>
        <v>20181</v>
      </c>
      <c r="H329" s="9">
        <f t="shared" si="227"/>
        <v>0</v>
      </c>
      <c r="I329" s="9">
        <f t="shared" si="227"/>
        <v>0</v>
      </c>
      <c r="J329" s="9">
        <f t="shared" si="227"/>
        <v>20181</v>
      </c>
      <c r="K329" s="9">
        <f t="shared" si="227"/>
        <v>444</v>
      </c>
      <c r="L329" s="9">
        <f t="shared" si="227"/>
        <v>0</v>
      </c>
      <c r="M329" s="9">
        <f t="shared" si="227"/>
        <v>0</v>
      </c>
      <c r="N329" s="9">
        <f t="shared" si="227"/>
        <v>444</v>
      </c>
      <c r="O329" s="9">
        <f t="shared" si="227"/>
        <v>8000</v>
      </c>
      <c r="P329" s="9">
        <f t="shared" si="227"/>
        <v>0</v>
      </c>
      <c r="Q329" s="9">
        <f t="shared" si="227"/>
        <v>0</v>
      </c>
      <c r="R329" s="9">
        <f t="shared" si="227"/>
        <v>8000</v>
      </c>
      <c r="S329" s="9">
        <f t="shared" si="227"/>
        <v>10200</v>
      </c>
      <c r="T329" s="9">
        <f t="shared" si="227"/>
        <v>0</v>
      </c>
      <c r="U329" s="9">
        <f t="shared" si="227"/>
        <v>0</v>
      </c>
      <c r="V329" s="9">
        <f t="shared" si="227"/>
        <v>10200</v>
      </c>
    </row>
    <row r="330" spans="1:23" s="6" customFormat="1">
      <c r="A330" s="7">
        <v>1</v>
      </c>
      <c r="B330" s="8" t="s">
        <v>33</v>
      </c>
      <c r="C330" s="7"/>
      <c r="D330" s="111"/>
      <c r="E330" s="7"/>
      <c r="F330" s="111"/>
      <c r="G330" s="9">
        <f>G331</f>
        <v>20181</v>
      </c>
      <c r="H330" s="9">
        <f t="shared" si="227"/>
        <v>0</v>
      </c>
      <c r="I330" s="9">
        <f t="shared" si="227"/>
        <v>0</v>
      </c>
      <c r="J330" s="9">
        <f t="shared" si="227"/>
        <v>20181</v>
      </c>
      <c r="K330" s="9">
        <f t="shared" si="227"/>
        <v>444</v>
      </c>
      <c r="L330" s="9">
        <f t="shared" si="227"/>
        <v>0</v>
      </c>
      <c r="M330" s="9">
        <f t="shared" si="227"/>
        <v>0</v>
      </c>
      <c r="N330" s="9">
        <f t="shared" si="227"/>
        <v>444</v>
      </c>
      <c r="O330" s="9">
        <f t="shared" si="227"/>
        <v>8000</v>
      </c>
      <c r="P330" s="9">
        <f t="shared" si="227"/>
        <v>0</v>
      </c>
      <c r="Q330" s="9">
        <f t="shared" si="227"/>
        <v>0</v>
      </c>
      <c r="R330" s="9">
        <f t="shared" si="227"/>
        <v>8000</v>
      </c>
      <c r="S330" s="9">
        <f t="shared" si="227"/>
        <v>10200</v>
      </c>
      <c r="T330" s="9">
        <f t="shared" si="227"/>
        <v>0</v>
      </c>
      <c r="U330" s="9">
        <f t="shared" si="227"/>
        <v>0</v>
      </c>
      <c r="V330" s="9">
        <f t="shared" si="227"/>
        <v>10200</v>
      </c>
    </row>
    <row r="331" spans="1:23" ht="31.2">
      <c r="A331" s="7" t="s">
        <v>56</v>
      </c>
      <c r="B331" s="10" t="s">
        <v>5</v>
      </c>
      <c r="C331" s="7"/>
      <c r="D331" s="111"/>
      <c r="E331" s="7"/>
      <c r="F331" s="111"/>
      <c r="G331" s="11">
        <f>G332</f>
        <v>20181</v>
      </c>
      <c r="H331" s="11">
        <f t="shared" si="227"/>
        <v>0</v>
      </c>
      <c r="I331" s="11">
        <f t="shared" si="227"/>
        <v>0</v>
      </c>
      <c r="J331" s="11">
        <f t="shared" si="227"/>
        <v>20181</v>
      </c>
      <c r="K331" s="11">
        <f t="shared" si="227"/>
        <v>444</v>
      </c>
      <c r="L331" s="11">
        <f t="shared" si="227"/>
        <v>0</v>
      </c>
      <c r="M331" s="11">
        <f t="shared" si="227"/>
        <v>0</v>
      </c>
      <c r="N331" s="11">
        <f t="shared" si="227"/>
        <v>444</v>
      </c>
      <c r="O331" s="11">
        <f t="shared" si="227"/>
        <v>8000</v>
      </c>
      <c r="P331" s="11">
        <f t="shared" si="227"/>
        <v>0</v>
      </c>
      <c r="Q331" s="11">
        <f t="shared" si="227"/>
        <v>0</v>
      </c>
      <c r="R331" s="11">
        <f t="shared" si="227"/>
        <v>8000</v>
      </c>
      <c r="S331" s="11">
        <f t="shared" si="227"/>
        <v>10200</v>
      </c>
      <c r="T331" s="11">
        <f t="shared" si="227"/>
        <v>0</v>
      </c>
      <c r="U331" s="11">
        <f t="shared" si="227"/>
        <v>0</v>
      </c>
      <c r="V331" s="11">
        <f t="shared" si="227"/>
        <v>10200</v>
      </c>
    </row>
    <row r="332" spans="1:23" s="18" customFormat="1" ht="52.8">
      <c r="A332" s="14">
        <v>1</v>
      </c>
      <c r="B332" s="27" t="s">
        <v>622</v>
      </c>
      <c r="C332" s="14" t="s">
        <v>166</v>
      </c>
      <c r="D332" s="112" t="s">
        <v>623</v>
      </c>
      <c r="E332" s="25" t="s">
        <v>65</v>
      </c>
      <c r="F332" s="112" t="s">
        <v>624</v>
      </c>
      <c r="G332" s="57">
        <v>20181</v>
      </c>
      <c r="H332" s="34"/>
      <c r="I332" s="34"/>
      <c r="J332" s="57">
        <v>20181</v>
      </c>
      <c r="K332" s="34">
        <f>L332+M332+N332</f>
        <v>444</v>
      </c>
      <c r="L332" s="34"/>
      <c r="M332" s="34"/>
      <c r="N332" s="34">
        <f>8000-7556</f>
        <v>444</v>
      </c>
      <c r="O332" s="34">
        <f>P332+Q332+R332</f>
        <v>8000</v>
      </c>
      <c r="P332" s="34"/>
      <c r="Q332" s="34"/>
      <c r="R332" s="34">
        <v>8000</v>
      </c>
      <c r="S332" s="34">
        <f>T332+U332+V332</f>
        <v>10200</v>
      </c>
      <c r="T332" s="34"/>
      <c r="U332" s="34"/>
      <c r="V332" s="34">
        <v>10200</v>
      </c>
    </row>
    <row r="333" spans="1:23" s="6" customFormat="1" ht="46.8">
      <c r="A333" s="7" t="s">
        <v>625</v>
      </c>
      <c r="B333" s="8" t="s">
        <v>44</v>
      </c>
      <c r="C333" s="7"/>
      <c r="D333" s="111"/>
      <c r="E333" s="7"/>
      <c r="F333" s="111"/>
      <c r="G333" s="9">
        <f>G334+G339+G344+G348+G352+G358+G363+G367+G372+G380+G387</f>
        <v>3768281</v>
      </c>
      <c r="H333" s="9">
        <f t="shared" ref="H333:V333" si="228">H334+H339+H344+H348+H352+H358+H363+H367+H372+H380+H387</f>
        <v>0</v>
      </c>
      <c r="I333" s="9">
        <f t="shared" si="228"/>
        <v>0</v>
      </c>
      <c r="J333" s="9">
        <f t="shared" si="228"/>
        <v>3768281</v>
      </c>
      <c r="K333" s="9">
        <f t="shared" si="228"/>
        <v>600668</v>
      </c>
      <c r="L333" s="9">
        <f t="shared" si="228"/>
        <v>0</v>
      </c>
      <c r="M333" s="9">
        <f t="shared" si="228"/>
        <v>0</v>
      </c>
      <c r="N333" s="9">
        <f t="shared" si="228"/>
        <v>600668</v>
      </c>
      <c r="O333" s="9">
        <f t="shared" si="228"/>
        <v>826415</v>
      </c>
      <c r="P333" s="9">
        <f t="shared" si="228"/>
        <v>0</v>
      </c>
      <c r="Q333" s="9">
        <f t="shared" si="228"/>
        <v>0</v>
      </c>
      <c r="R333" s="9">
        <f t="shared" si="228"/>
        <v>826415</v>
      </c>
      <c r="S333" s="9">
        <f t="shared" si="228"/>
        <v>1157085</v>
      </c>
      <c r="T333" s="9">
        <f t="shared" si="228"/>
        <v>0</v>
      </c>
      <c r="U333" s="9">
        <f t="shared" si="228"/>
        <v>0</v>
      </c>
      <c r="V333" s="9">
        <f t="shared" si="228"/>
        <v>1157085</v>
      </c>
      <c r="W333" s="142"/>
    </row>
    <row r="334" spans="1:23">
      <c r="A334" s="7" t="s">
        <v>51</v>
      </c>
      <c r="B334" s="8" t="s">
        <v>85</v>
      </c>
      <c r="C334" s="12"/>
      <c r="D334" s="114"/>
      <c r="E334" s="12"/>
      <c r="F334" s="114"/>
      <c r="G334" s="9">
        <f t="shared" ref="G334:V335" si="229">G335</f>
        <v>89428</v>
      </c>
      <c r="H334" s="9">
        <f t="shared" si="229"/>
        <v>0</v>
      </c>
      <c r="I334" s="9">
        <f t="shared" si="229"/>
        <v>0</v>
      </c>
      <c r="J334" s="9">
        <f t="shared" si="229"/>
        <v>89428</v>
      </c>
      <c r="K334" s="9">
        <f t="shared" si="229"/>
        <v>20000</v>
      </c>
      <c r="L334" s="9">
        <f t="shared" si="229"/>
        <v>0</v>
      </c>
      <c r="M334" s="9">
        <f t="shared" si="229"/>
        <v>0</v>
      </c>
      <c r="N334" s="9">
        <f t="shared" si="229"/>
        <v>20000</v>
      </c>
      <c r="O334" s="9">
        <f t="shared" si="229"/>
        <v>20000</v>
      </c>
      <c r="P334" s="9">
        <f t="shared" si="229"/>
        <v>0</v>
      </c>
      <c r="Q334" s="9">
        <f t="shared" si="229"/>
        <v>0</v>
      </c>
      <c r="R334" s="9">
        <f t="shared" si="229"/>
        <v>20000</v>
      </c>
      <c r="S334" s="9">
        <f t="shared" si="229"/>
        <v>30500</v>
      </c>
      <c r="T334" s="9">
        <f t="shared" si="229"/>
        <v>0</v>
      </c>
      <c r="U334" s="9">
        <f t="shared" si="229"/>
        <v>0</v>
      </c>
      <c r="V334" s="9">
        <f>V335</f>
        <v>30500</v>
      </c>
    </row>
    <row r="335" spans="1:23" s="6" customFormat="1">
      <c r="A335" s="7">
        <v>1</v>
      </c>
      <c r="B335" s="8" t="s">
        <v>33</v>
      </c>
      <c r="C335" s="7"/>
      <c r="D335" s="111"/>
      <c r="E335" s="7"/>
      <c r="F335" s="111"/>
      <c r="G335" s="9">
        <f t="shared" si="229"/>
        <v>89428</v>
      </c>
      <c r="H335" s="9">
        <f t="shared" si="229"/>
        <v>0</v>
      </c>
      <c r="I335" s="9">
        <f t="shared" si="229"/>
        <v>0</v>
      </c>
      <c r="J335" s="9">
        <f t="shared" si="229"/>
        <v>89428</v>
      </c>
      <c r="K335" s="9">
        <f t="shared" si="229"/>
        <v>20000</v>
      </c>
      <c r="L335" s="9">
        <f t="shared" si="229"/>
        <v>0</v>
      </c>
      <c r="M335" s="9">
        <f t="shared" si="229"/>
        <v>0</v>
      </c>
      <c r="N335" s="9">
        <f t="shared" si="229"/>
        <v>20000</v>
      </c>
      <c r="O335" s="9">
        <f t="shared" si="229"/>
        <v>20000</v>
      </c>
      <c r="P335" s="9">
        <f t="shared" si="229"/>
        <v>0</v>
      </c>
      <c r="Q335" s="9">
        <f t="shared" si="229"/>
        <v>0</v>
      </c>
      <c r="R335" s="9">
        <f t="shared" si="229"/>
        <v>20000</v>
      </c>
      <c r="S335" s="9">
        <f t="shared" si="229"/>
        <v>30500</v>
      </c>
      <c r="T335" s="9">
        <f t="shared" si="229"/>
        <v>0</v>
      </c>
      <c r="U335" s="9">
        <f t="shared" si="229"/>
        <v>0</v>
      </c>
      <c r="V335" s="9">
        <f t="shared" si="229"/>
        <v>30500</v>
      </c>
    </row>
    <row r="336" spans="1:23" ht="31.2">
      <c r="A336" s="7" t="s">
        <v>56</v>
      </c>
      <c r="B336" s="10" t="s">
        <v>5</v>
      </c>
      <c r="C336" s="7"/>
      <c r="D336" s="111"/>
      <c r="E336" s="7"/>
      <c r="F336" s="111"/>
      <c r="G336" s="11">
        <f>G337+G338</f>
        <v>89428</v>
      </c>
      <c r="H336" s="11">
        <f t="shared" ref="H336:V336" si="230">H337+H338</f>
        <v>0</v>
      </c>
      <c r="I336" s="11">
        <f t="shared" si="230"/>
        <v>0</v>
      </c>
      <c r="J336" s="11">
        <f t="shared" si="230"/>
        <v>89428</v>
      </c>
      <c r="K336" s="11">
        <f t="shared" si="230"/>
        <v>20000</v>
      </c>
      <c r="L336" s="11">
        <f t="shared" si="230"/>
        <v>0</v>
      </c>
      <c r="M336" s="11">
        <f t="shared" si="230"/>
        <v>0</v>
      </c>
      <c r="N336" s="11">
        <f t="shared" si="230"/>
        <v>20000</v>
      </c>
      <c r="O336" s="11">
        <f t="shared" si="230"/>
        <v>20000</v>
      </c>
      <c r="P336" s="11">
        <f t="shared" si="230"/>
        <v>0</v>
      </c>
      <c r="Q336" s="11">
        <f t="shared" si="230"/>
        <v>0</v>
      </c>
      <c r="R336" s="11">
        <f t="shared" si="230"/>
        <v>20000</v>
      </c>
      <c r="S336" s="11">
        <f t="shared" si="230"/>
        <v>30500</v>
      </c>
      <c r="T336" s="11">
        <f t="shared" si="230"/>
        <v>0</v>
      </c>
      <c r="U336" s="11">
        <f t="shared" si="230"/>
        <v>0</v>
      </c>
      <c r="V336" s="11">
        <f t="shared" si="230"/>
        <v>30500</v>
      </c>
    </row>
    <row r="337" spans="1:22" s="16" customFormat="1" ht="39.6">
      <c r="A337" s="39">
        <v>1</v>
      </c>
      <c r="B337" s="27" t="s">
        <v>89</v>
      </c>
      <c r="C337" s="14" t="s">
        <v>11</v>
      </c>
      <c r="D337" s="113" t="s">
        <v>650</v>
      </c>
      <c r="E337" s="14" t="s">
        <v>65</v>
      </c>
      <c r="F337" s="113" t="s">
        <v>651</v>
      </c>
      <c r="G337" s="141">
        <v>50530</v>
      </c>
      <c r="H337" s="96"/>
      <c r="I337" s="96"/>
      <c r="J337" s="104">
        <f>G337</f>
        <v>50530</v>
      </c>
      <c r="K337" s="34">
        <f t="shared" ref="K337:K338" si="231">L337+M337+N337</f>
        <v>20000</v>
      </c>
      <c r="L337" s="96"/>
      <c r="M337" s="96"/>
      <c r="N337" s="105">
        <f>20000</f>
        <v>20000</v>
      </c>
      <c r="O337" s="34">
        <f t="shared" ref="O337:O338" si="232">P337+Q337+R337</f>
        <v>20000</v>
      </c>
      <c r="P337" s="96"/>
      <c r="Q337" s="96"/>
      <c r="R337" s="105">
        <v>20000</v>
      </c>
      <c r="S337" s="34">
        <f t="shared" ref="S337:S338" si="233">T337+U337+V337</f>
        <v>10000</v>
      </c>
      <c r="T337" s="96"/>
      <c r="U337" s="96"/>
      <c r="V337" s="34">
        <v>10000</v>
      </c>
    </row>
    <row r="338" spans="1:22" s="16" customFormat="1" ht="39.6">
      <c r="A338" s="39">
        <v>2</v>
      </c>
      <c r="B338" s="27" t="s">
        <v>647</v>
      </c>
      <c r="C338" s="14" t="s">
        <v>11</v>
      </c>
      <c r="D338" s="113" t="s">
        <v>648</v>
      </c>
      <c r="E338" s="14" t="s">
        <v>249</v>
      </c>
      <c r="F338" s="113" t="s">
        <v>649</v>
      </c>
      <c r="G338" s="141">
        <v>38898</v>
      </c>
      <c r="H338" s="96"/>
      <c r="I338" s="96"/>
      <c r="J338" s="104">
        <f>G338</f>
        <v>38898</v>
      </c>
      <c r="K338" s="34">
        <f t="shared" si="231"/>
        <v>0</v>
      </c>
      <c r="L338" s="96"/>
      <c r="M338" s="96"/>
      <c r="N338" s="105">
        <v>0</v>
      </c>
      <c r="O338" s="34">
        <f t="shared" si="232"/>
        <v>0</v>
      </c>
      <c r="P338" s="96"/>
      <c r="Q338" s="96"/>
      <c r="R338" s="105">
        <v>0</v>
      </c>
      <c r="S338" s="34">
        <f t="shared" si="233"/>
        <v>20500</v>
      </c>
      <c r="T338" s="96"/>
      <c r="U338" s="96"/>
      <c r="V338" s="34">
        <v>20500</v>
      </c>
    </row>
    <row r="339" spans="1:22">
      <c r="A339" s="7" t="s">
        <v>132</v>
      </c>
      <c r="B339" s="8" t="s">
        <v>95</v>
      </c>
      <c r="C339" s="12"/>
      <c r="D339" s="114"/>
      <c r="E339" s="12"/>
      <c r="F339" s="114"/>
      <c r="G339" s="9">
        <f t="shared" ref="G339:V340" si="234">G340</f>
        <v>64159</v>
      </c>
      <c r="H339" s="9">
        <f t="shared" si="234"/>
        <v>0</v>
      </c>
      <c r="I339" s="9">
        <f t="shared" si="234"/>
        <v>0</v>
      </c>
      <c r="J339" s="9">
        <f t="shared" si="234"/>
        <v>64159</v>
      </c>
      <c r="K339" s="9">
        <f t="shared" si="234"/>
        <v>8000</v>
      </c>
      <c r="L339" s="9">
        <f t="shared" si="234"/>
        <v>0</v>
      </c>
      <c r="M339" s="9">
        <f t="shared" si="234"/>
        <v>0</v>
      </c>
      <c r="N339" s="9">
        <f t="shared" si="234"/>
        <v>8000</v>
      </c>
      <c r="O339" s="9">
        <f t="shared" si="234"/>
        <v>8000</v>
      </c>
      <c r="P339" s="9">
        <f t="shared" si="234"/>
        <v>0</v>
      </c>
      <c r="Q339" s="9">
        <f t="shared" si="234"/>
        <v>0</v>
      </c>
      <c r="R339" s="9">
        <f t="shared" si="234"/>
        <v>8000</v>
      </c>
      <c r="S339" s="9">
        <f t="shared" si="234"/>
        <v>37000</v>
      </c>
      <c r="T339" s="9">
        <f t="shared" si="234"/>
        <v>0</v>
      </c>
      <c r="U339" s="9">
        <f t="shared" si="234"/>
        <v>0</v>
      </c>
      <c r="V339" s="9">
        <f>V340</f>
        <v>37000</v>
      </c>
    </row>
    <row r="340" spans="1:22" s="6" customFormat="1">
      <c r="A340" s="7">
        <v>1</v>
      </c>
      <c r="B340" s="8" t="s">
        <v>33</v>
      </c>
      <c r="C340" s="7"/>
      <c r="D340" s="111"/>
      <c r="E340" s="7"/>
      <c r="F340" s="111"/>
      <c r="G340" s="9">
        <f t="shared" si="234"/>
        <v>64159</v>
      </c>
      <c r="H340" s="9">
        <f t="shared" si="234"/>
        <v>0</v>
      </c>
      <c r="I340" s="9">
        <f t="shared" si="234"/>
        <v>0</v>
      </c>
      <c r="J340" s="9">
        <f t="shared" si="234"/>
        <v>64159</v>
      </c>
      <c r="K340" s="9">
        <f t="shared" si="234"/>
        <v>8000</v>
      </c>
      <c r="L340" s="9">
        <f t="shared" si="234"/>
        <v>0</v>
      </c>
      <c r="M340" s="9">
        <f t="shared" si="234"/>
        <v>0</v>
      </c>
      <c r="N340" s="9">
        <f t="shared" si="234"/>
        <v>8000</v>
      </c>
      <c r="O340" s="9">
        <f t="shared" si="234"/>
        <v>8000</v>
      </c>
      <c r="P340" s="9">
        <f t="shared" si="234"/>
        <v>0</v>
      </c>
      <c r="Q340" s="9">
        <f t="shared" si="234"/>
        <v>0</v>
      </c>
      <c r="R340" s="9">
        <f t="shared" si="234"/>
        <v>8000</v>
      </c>
      <c r="S340" s="9">
        <f t="shared" si="234"/>
        <v>37000</v>
      </c>
      <c r="T340" s="9">
        <f t="shared" si="234"/>
        <v>0</v>
      </c>
      <c r="U340" s="9">
        <f t="shared" si="234"/>
        <v>0</v>
      </c>
      <c r="V340" s="9">
        <f t="shared" si="234"/>
        <v>37000</v>
      </c>
    </row>
    <row r="341" spans="1:22" ht="31.2">
      <c r="A341" s="7" t="s">
        <v>56</v>
      </c>
      <c r="B341" s="10" t="s">
        <v>5</v>
      </c>
      <c r="C341" s="7"/>
      <c r="D341" s="111"/>
      <c r="E341" s="7"/>
      <c r="F341" s="111"/>
      <c r="G341" s="11">
        <f>G342+G343</f>
        <v>64159</v>
      </c>
      <c r="H341" s="11">
        <f t="shared" ref="H341" si="235">H342+H343</f>
        <v>0</v>
      </c>
      <c r="I341" s="11">
        <f t="shared" ref="I341" si="236">I342+I343</f>
        <v>0</v>
      </c>
      <c r="J341" s="11">
        <f t="shared" ref="J341" si="237">J342+J343</f>
        <v>64159</v>
      </c>
      <c r="K341" s="11">
        <f t="shared" ref="K341" si="238">K342+K343</f>
        <v>8000</v>
      </c>
      <c r="L341" s="11">
        <f t="shared" ref="L341" si="239">L342+L343</f>
        <v>0</v>
      </c>
      <c r="M341" s="11">
        <f t="shared" ref="M341" si="240">M342+M343</f>
        <v>0</v>
      </c>
      <c r="N341" s="11">
        <f t="shared" ref="N341" si="241">N342+N343</f>
        <v>8000</v>
      </c>
      <c r="O341" s="11">
        <f t="shared" ref="O341" si="242">O342+O343</f>
        <v>8000</v>
      </c>
      <c r="P341" s="11">
        <f t="shared" ref="P341" si="243">P342+P343</f>
        <v>0</v>
      </c>
      <c r="Q341" s="11">
        <f t="shared" ref="Q341" si="244">Q342+Q343</f>
        <v>0</v>
      </c>
      <c r="R341" s="11">
        <f t="shared" ref="R341" si="245">R342+R343</f>
        <v>8000</v>
      </c>
      <c r="S341" s="11">
        <f t="shared" ref="S341" si="246">S342+S343</f>
        <v>37000</v>
      </c>
      <c r="T341" s="11">
        <f t="shared" ref="T341" si="247">T342+T343</f>
        <v>0</v>
      </c>
      <c r="U341" s="11">
        <f t="shared" ref="U341" si="248">U342+U343</f>
        <v>0</v>
      </c>
      <c r="V341" s="11">
        <f t="shared" ref="V341" si="249">V342+V343</f>
        <v>37000</v>
      </c>
    </row>
    <row r="342" spans="1:22" s="16" customFormat="1" ht="39.6">
      <c r="A342" s="39">
        <v>1</v>
      </c>
      <c r="B342" s="27" t="s">
        <v>652</v>
      </c>
      <c r="C342" s="14" t="s">
        <v>9</v>
      </c>
      <c r="D342" s="113" t="s">
        <v>653</v>
      </c>
      <c r="E342" s="14" t="s">
        <v>65</v>
      </c>
      <c r="F342" s="113" t="s">
        <v>654</v>
      </c>
      <c r="G342" s="141">
        <v>31517</v>
      </c>
      <c r="H342" s="96"/>
      <c r="I342" s="96"/>
      <c r="J342" s="104">
        <f>G342</f>
        <v>31517</v>
      </c>
      <c r="K342" s="34">
        <f t="shared" ref="K342:K343" si="250">L342+M342+N342</f>
        <v>4000</v>
      </c>
      <c r="L342" s="96"/>
      <c r="M342" s="96"/>
      <c r="N342" s="105">
        <f>4000</f>
        <v>4000</v>
      </c>
      <c r="O342" s="34">
        <f t="shared" ref="O342:O343" si="251">P342+Q342+R342</f>
        <v>4000</v>
      </c>
      <c r="P342" s="96"/>
      <c r="Q342" s="96"/>
      <c r="R342" s="105">
        <v>4000</v>
      </c>
      <c r="S342" s="34">
        <f t="shared" ref="S342:S343" si="252">T342+U342+V342</f>
        <v>21000</v>
      </c>
      <c r="T342" s="96"/>
      <c r="U342" s="96"/>
      <c r="V342" s="34">
        <v>21000</v>
      </c>
    </row>
    <row r="343" spans="1:22" s="16" customFormat="1" ht="46.8">
      <c r="A343" s="39">
        <v>2</v>
      </c>
      <c r="B343" s="27" t="s">
        <v>96</v>
      </c>
      <c r="C343" s="14" t="s">
        <v>9</v>
      </c>
      <c r="D343" s="113" t="s">
        <v>655</v>
      </c>
      <c r="E343" s="14" t="s">
        <v>65</v>
      </c>
      <c r="F343" s="113" t="s">
        <v>656</v>
      </c>
      <c r="G343" s="141">
        <v>32642</v>
      </c>
      <c r="H343" s="96"/>
      <c r="I343" s="96"/>
      <c r="J343" s="104">
        <f>G343</f>
        <v>32642</v>
      </c>
      <c r="K343" s="34">
        <f t="shared" si="250"/>
        <v>4000</v>
      </c>
      <c r="L343" s="96"/>
      <c r="M343" s="96"/>
      <c r="N343" s="105">
        <f>4000</f>
        <v>4000</v>
      </c>
      <c r="O343" s="34">
        <f t="shared" si="251"/>
        <v>4000</v>
      </c>
      <c r="P343" s="96"/>
      <c r="Q343" s="96"/>
      <c r="R343" s="105">
        <v>4000</v>
      </c>
      <c r="S343" s="34">
        <f t="shared" si="252"/>
        <v>16000</v>
      </c>
      <c r="T343" s="96"/>
      <c r="U343" s="96"/>
      <c r="V343" s="34">
        <v>16000</v>
      </c>
    </row>
    <row r="344" spans="1:22">
      <c r="A344" s="7" t="s">
        <v>192</v>
      </c>
      <c r="B344" s="8" t="s">
        <v>185</v>
      </c>
      <c r="C344" s="12"/>
      <c r="D344" s="114"/>
      <c r="E344" s="12"/>
      <c r="F344" s="114"/>
      <c r="G344" s="9">
        <f t="shared" ref="G344:V350" si="253">G345</f>
        <v>190648</v>
      </c>
      <c r="H344" s="9">
        <f t="shared" si="253"/>
        <v>0</v>
      </c>
      <c r="I344" s="9">
        <f t="shared" si="253"/>
        <v>0</v>
      </c>
      <c r="J344" s="9">
        <f t="shared" si="253"/>
        <v>190648</v>
      </c>
      <c r="K344" s="9">
        <f t="shared" si="253"/>
        <v>38910</v>
      </c>
      <c r="L344" s="9">
        <f t="shared" si="253"/>
        <v>0</v>
      </c>
      <c r="M344" s="9">
        <f t="shared" si="253"/>
        <v>0</v>
      </c>
      <c r="N344" s="9">
        <f t="shared" si="253"/>
        <v>38910</v>
      </c>
      <c r="O344" s="9">
        <f t="shared" si="253"/>
        <v>40000</v>
      </c>
      <c r="P344" s="9">
        <f t="shared" si="253"/>
        <v>0</v>
      </c>
      <c r="Q344" s="9">
        <f t="shared" si="253"/>
        <v>0</v>
      </c>
      <c r="R344" s="9">
        <f t="shared" si="253"/>
        <v>40000</v>
      </c>
      <c r="S344" s="9">
        <f t="shared" si="253"/>
        <v>18000</v>
      </c>
      <c r="T344" s="9">
        <f t="shared" si="253"/>
        <v>0</v>
      </c>
      <c r="U344" s="9">
        <f t="shared" si="253"/>
        <v>0</v>
      </c>
      <c r="V344" s="9">
        <f>V345</f>
        <v>18000</v>
      </c>
    </row>
    <row r="345" spans="1:22" s="6" customFormat="1">
      <c r="A345" s="7">
        <v>1</v>
      </c>
      <c r="B345" s="8" t="s">
        <v>33</v>
      </c>
      <c r="C345" s="7"/>
      <c r="D345" s="111"/>
      <c r="E345" s="7"/>
      <c r="F345" s="111"/>
      <c r="G345" s="9">
        <f t="shared" si="253"/>
        <v>190648</v>
      </c>
      <c r="H345" s="9">
        <f t="shared" si="253"/>
        <v>0</v>
      </c>
      <c r="I345" s="9">
        <f t="shared" si="253"/>
        <v>0</v>
      </c>
      <c r="J345" s="9">
        <f t="shared" si="253"/>
        <v>190648</v>
      </c>
      <c r="K345" s="9">
        <f t="shared" si="253"/>
        <v>38910</v>
      </c>
      <c r="L345" s="9">
        <f t="shared" si="253"/>
        <v>0</v>
      </c>
      <c r="M345" s="9">
        <f t="shared" si="253"/>
        <v>0</v>
      </c>
      <c r="N345" s="9">
        <f t="shared" si="253"/>
        <v>38910</v>
      </c>
      <c r="O345" s="9">
        <f t="shared" si="253"/>
        <v>40000</v>
      </c>
      <c r="P345" s="9">
        <f t="shared" si="253"/>
        <v>0</v>
      </c>
      <c r="Q345" s="9">
        <f t="shared" si="253"/>
        <v>0</v>
      </c>
      <c r="R345" s="9">
        <f t="shared" si="253"/>
        <v>40000</v>
      </c>
      <c r="S345" s="9">
        <f t="shared" si="253"/>
        <v>18000</v>
      </c>
      <c r="T345" s="9">
        <f t="shared" si="253"/>
        <v>0</v>
      </c>
      <c r="U345" s="9">
        <f t="shared" si="253"/>
        <v>0</v>
      </c>
      <c r="V345" s="9">
        <f t="shared" si="253"/>
        <v>18000</v>
      </c>
    </row>
    <row r="346" spans="1:22" ht="31.2">
      <c r="A346" s="7" t="s">
        <v>56</v>
      </c>
      <c r="B346" s="10" t="s">
        <v>5</v>
      </c>
      <c r="C346" s="7"/>
      <c r="D346" s="111"/>
      <c r="E346" s="7"/>
      <c r="F346" s="111"/>
      <c r="G346" s="11">
        <f>G347</f>
        <v>190648</v>
      </c>
      <c r="H346" s="11">
        <f t="shared" si="253"/>
        <v>0</v>
      </c>
      <c r="I346" s="11">
        <f t="shared" si="253"/>
        <v>0</v>
      </c>
      <c r="J346" s="11">
        <f t="shared" si="253"/>
        <v>190648</v>
      </c>
      <c r="K346" s="11">
        <f t="shared" si="253"/>
        <v>38910</v>
      </c>
      <c r="L346" s="11">
        <f t="shared" si="253"/>
        <v>0</v>
      </c>
      <c r="M346" s="11">
        <f t="shared" si="253"/>
        <v>0</v>
      </c>
      <c r="N346" s="11">
        <f t="shared" si="253"/>
        <v>38910</v>
      </c>
      <c r="O346" s="11">
        <f t="shared" si="253"/>
        <v>40000</v>
      </c>
      <c r="P346" s="11">
        <f t="shared" si="253"/>
        <v>0</v>
      </c>
      <c r="Q346" s="11">
        <f t="shared" si="253"/>
        <v>0</v>
      </c>
      <c r="R346" s="11">
        <f t="shared" si="253"/>
        <v>40000</v>
      </c>
      <c r="S346" s="11">
        <f t="shared" si="253"/>
        <v>18000</v>
      </c>
      <c r="T346" s="11">
        <f t="shared" si="253"/>
        <v>0</v>
      </c>
      <c r="U346" s="11">
        <f t="shared" si="253"/>
        <v>0</v>
      </c>
      <c r="V346" s="11">
        <f t="shared" si="253"/>
        <v>18000</v>
      </c>
    </row>
    <row r="347" spans="1:22" ht="39.6">
      <c r="A347" s="14">
        <v>1</v>
      </c>
      <c r="B347" s="27" t="s">
        <v>186</v>
      </c>
      <c r="C347" s="14" t="s">
        <v>13</v>
      </c>
      <c r="D347" s="113" t="s">
        <v>176</v>
      </c>
      <c r="E347" s="14" t="s">
        <v>98</v>
      </c>
      <c r="F347" s="113" t="s">
        <v>626</v>
      </c>
      <c r="G347" s="141">
        <v>190648</v>
      </c>
      <c r="H347" s="34"/>
      <c r="I347" s="34"/>
      <c r="J347" s="141">
        <v>190648</v>
      </c>
      <c r="K347" s="34">
        <f t="shared" ref="K347" si="254">L347+M347+N347</f>
        <v>38910</v>
      </c>
      <c r="L347" s="34"/>
      <c r="M347" s="34"/>
      <c r="N347" s="34">
        <f>40000-1090</f>
        <v>38910</v>
      </c>
      <c r="O347" s="34">
        <f t="shared" ref="O347" si="255">P347+Q347+R347</f>
        <v>40000</v>
      </c>
      <c r="P347" s="34"/>
      <c r="Q347" s="34"/>
      <c r="R347" s="34">
        <v>40000</v>
      </c>
      <c r="S347" s="34">
        <f>T347+U347+V347</f>
        <v>18000</v>
      </c>
      <c r="T347" s="34"/>
      <c r="U347" s="34"/>
      <c r="V347" s="34">
        <v>18000</v>
      </c>
    </row>
    <row r="348" spans="1:22">
      <c r="A348" s="7" t="s">
        <v>193</v>
      </c>
      <c r="B348" s="8" t="s">
        <v>182</v>
      </c>
      <c r="C348" s="12"/>
      <c r="D348" s="114"/>
      <c r="E348" s="12"/>
      <c r="F348" s="114"/>
      <c r="G348" s="9">
        <f t="shared" si="253"/>
        <v>138232</v>
      </c>
      <c r="H348" s="9">
        <f t="shared" si="253"/>
        <v>0</v>
      </c>
      <c r="I348" s="9">
        <f t="shared" si="253"/>
        <v>0</v>
      </c>
      <c r="J348" s="9">
        <f t="shared" si="253"/>
        <v>138232</v>
      </c>
      <c r="K348" s="9">
        <f t="shared" si="253"/>
        <v>74170</v>
      </c>
      <c r="L348" s="9">
        <f t="shared" si="253"/>
        <v>0</v>
      </c>
      <c r="M348" s="9">
        <f t="shared" si="253"/>
        <v>0</v>
      </c>
      <c r="N348" s="9">
        <f t="shared" si="253"/>
        <v>74170</v>
      </c>
      <c r="O348" s="9">
        <f t="shared" si="253"/>
        <v>80000</v>
      </c>
      <c r="P348" s="9">
        <f t="shared" si="253"/>
        <v>0</v>
      </c>
      <c r="Q348" s="9">
        <f t="shared" si="253"/>
        <v>0</v>
      </c>
      <c r="R348" s="9">
        <f t="shared" si="253"/>
        <v>80000</v>
      </c>
      <c r="S348" s="9">
        <f t="shared" si="253"/>
        <v>20000</v>
      </c>
      <c r="T348" s="9">
        <f t="shared" si="253"/>
        <v>0</v>
      </c>
      <c r="U348" s="9">
        <f t="shared" si="253"/>
        <v>0</v>
      </c>
      <c r="V348" s="9">
        <f>V349</f>
        <v>20000</v>
      </c>
    </row>
    <row r="349" spans="1:22" s="6" customFormat="1">
      <c r="A349" s="7">
        <v>1</v>
      </c>
      <c r="B349" s="8" t="s">
        <v>33</v>
      </c>
      <c r="C349" s="7"/>
      <c r="D349" s="111"/>
      <c r="E349" s="7"/>
      <c r="F349" s="111"/>
      <c r="G349" s="9">
        <f t="shared" si="253"/>
        <v>138232</v>
      </c>
      <c r="H349" s="9">
        <f t="shared" si="253"/>
        <v>0</v>
      </c>
      <c r="I349" s="9">
        <f t="shared" si="253"/>
        <v>0</v>
      </c>
      <c r="J349" s="9">
        <f t="shared" si="253"/>
        <v>138232</v>
      </c>
      <c r="K349" s="9">
        <f t="shared" si="253"/>
        <v>74170</v>
      </c>
      <c r="L349" s="9">
        <f t="shared" si="253"/>
        <v>0</v>
      </c>
      <c r="M349" s="9">
        <f t="shared" si="253"/>
        <v>0</v>
      </c>
      <c r="N349" s="9">
        <f t="shared" si="253"/>
        <v>74170</v>
      </c>
      <c r="O349" s="9">
        <f t="shared" si="253"/>
        <v>80000</v>
      </c>
      <c r="P349" s="9">
        <f t="shared" si="253"/>
        <v>0</v>
      </c>
      <c r="Q349" s="9">
        <f t="shared" si="253"/>
        <v>0</v>
      </c>
      <c r="R349" s="9">
        <f t="shared" si="253"/>
        <v>80000</v>
      </c>
      <c r="S349" s="9">
        <f t="shared" si="253"/>
        <v>20000</v>
      </c>
      <c r="T349" s="9">
        <f t="shared" si="253"/>
        <v>0</v>
      </c>
      <c r="U349" s="9">
        <f t="shared" si="253"/>
        <v>0</v>
      </c>
      <c r="V349" s="9">
        <f t="shared" si="253"/>
        <v>20000</v>
      </c>
    </row>
    <row r="350" spans="1:22" ht="31.2">
      <c r="A350" s="7" t="s">
        <v>56</v>
      </c>
      <c r="B350" s="10" t="s">
        <v>5</v>
      </c>
      <c r="C350" s="7"/>
      <c r="D350" s="111"/>
      <c r="E350" s="7"/>
      <c r="F350" s="111"/>
      <c r="G350" s="11">
        <f>G351</f>
        <v>138232</v>
      </c>
      <c r="H350" s="11">
        <f t="shared" si="253"/>
        <v>0</v>
      </c>
      <c r="I350" s="11">
        <f t="shared" si="253"/>
        <v>0</v>
      </c>
      <c r="J350" s="11">
        <f t="shared" si="253"/>
        <v>138232</v>
      </c>
      <c r="K350" s="11">
        <f t="shared" si="253"/>
        <v>74170</v>
      </c>
      <c r="L350" s="11">
        <f t="shared" si="253"/>
        <v>0</v>
      </c>
      <c r="M350" s="11">
        <f t="shared" si="253"/>
        <v>0</v>
      </c>
      <c r="N350" s="11">
        <f t="shared" si="253"/>
        <v>74170</v>
      </c>
      <c r="O350" s="11">
        <f t="shared" si="253"/>
        <v>80000</v>
      </c>
      <c r="P350" s="11">
        <f t="shared" si="253"/>
        <v>0</v>
      </c>
      <c r="Q350" s="11">
        <f t="shared" si="253"/>
        <v>0</v>
      </c>
      <c r="R350" s="11">
        <f t="shared" si="253"/>
        <v>80000</v>
      </c>
      <c r="S350" s="11">
        <f t="shared" si="253"/>
        <v>20000</v>
      </c>
      <c r="T350" s="11">
        <f t="shared" si="253"/>
        <v>0</v>
      </c>
      <c r="U350" s="11">
        <f t="shared" si="253"/>
        <v>0</v>
      </c>
      <c r="V350" s="11">
        <f t="shared" si="253"/>
        <v>20000</v>
      </c>
    </row>
    <row r="351" spans="1:22" ht="52.8">
      <c r="A351" s="14">
        <v>1</v>
      </c>
      <c r="B351" s="27" t="s">
        <v>633</v>
      </c>
      <c r="C351" s="14" t="s">
        <v>180</v>
      </c>
      <c r="D351" s="113" t="s">
        <v>634</v>
      </c>
      <c r="E351" s="14" t="s">
        <v>73</v>
      </c>
      <c r="F351" s="113" t="s">
        <v>635</v>
      </c>
      <c r="G351" s="141">
        <v>138232</v>
      </c>
      <c r="H351" s="34"/>
      <c r="I351" s="34"/>
      <c r="J351" s="141">
        <f>G351</f>
        <v>138232</v>
      </c>
      <c r="K351" s="34">
        <f t="shared" ref="K351" si="256">L351+M351+N351</f>
        <v>74170</v>
      </c>
      <c r="L351" s="34"/>
      <c r="M351" s="34"/>
      <c r="N351" s="34">
        <f>80000-5830</f>
        <v>74170</v>
      </c>
      <c r="O351" s="34">
        <f t="shared" ref="O351" si="257">P351+Q351+R351</f>
        <v>80000</v>
      </c>
      <c r="P351" s="34"/>
      <c r="Q351" s="34"/>
      <c r="R351" s="34">
        <v>80000</v>
      </c>
      <c r="S351" s="34">
        <f>T351+U351+V351</f>
        <v>20000</v>
      </c>
      <c r="T351" s="34"/>
      <c r="U351" s="34"/>
      <c r="V351" s="34">
        <v>20000</v>
      </c>
    </row>
    <row r="352" spans="1:22">
      <c r="A352" s="7" t="s">
        <v>194</v>
      </c>
      <c r="B352" s="8" t="s">
        <v>102</v>
      </c>
      <c r="C352" s="12"/>
      <c r="D352" s="114"/>
      <c r="E352" s="12"/>
      <c r="F352" s="114"/>
      <c r="G352" s="9">
        <f t="shared" ref="G352:V353" si="258">G353</f>
        <v>261159</v>
      </c>
      <c r="H352" s="9">
        <f t="shared" si="258"/>
        <v>0</v>
      </c>
      <c r="I352" s="9">
        <f t="shared" si="258"/>
        <v>0</v>
      </c>
      <c r="J352" s="9">
        <f t="shared" si="258"/>
        <v>261159</v>
      </c>
      <c r="K352" s="9">
        <f t="shared" si="258"/>
        <v>3914</v>
      </c>
      <c r="L352" s="9">
        <f t="shared" si="258"/>
        <v>0</v>
      </c>
      <c r="M352" s="9">
        <f t="shared" si="258"/>
        <v>0</v>
      </c>
      <c r="N352" s="9">
        <f t="shared" si="258"/>
        <v>3914</v>
      </c>
      <c r="O352" s="9">
        <f t="shared" si="258"/>
        <v>7273</v>
      </c>
      <c r="P352" s="9">
        <f t="shared" si="258"/>
        <v>0</v>
      </c>
      <c r="Q352" s="9">
        <f t="shared" si="258"/>
        <v>0</v>
      </c>
      <c r="R352" s="9">
        <f t="shared" si="258"/>
        <v>7273</v>
      </c>
      <c r="S352" s="9">
        <f t="shared" si="258"/>
        <v>112727</v>
      </c>
      <c r="T352" s="9">
        <f t="shared" si="258"/>
        <v>0</v>
      </c>
      <c r="U352" s="9">
        <f t="shared" si="258"/>
        <v>0</v>
      </c>
      <c r="V352" s="9">
        <f>V353</f>
        <v>112727</v>
      </c>
    </row>
    <row r="353" spans="1:22" s="6" customFormat="1">
      <c r="A353" s="7">
        <v>1</v>
      </c>
      <c r="B353" s="8" t="s">
        <v>33</v>
      </c>
      <c r="C353" s="7"/>
      <c r="D353" s="111"/>
      <c r="E353" s="7"/>
      <c r="F353" s="111"/>
      <c r="G353" s="9">
        <f t="shared" si="258"/>
        <v>261159</v>
      </c>
      <c r="H353" s="9">
        <f t="shared" si="258"/>
        <v>0</v>
      </c>
      <c r="I353" s="9">
        <f t="shared" si="258"/>
        <v>0</v>
      </c>
      <c r="J353" s="9">
        <f t="shared" si="258"/>
        <v>261159</v>
      </c>
      <c r="K353" s="9">
        <f t="shared" si="258"/>
        <v>3914</v>
      </c>
      <c r="L353" s="9">
        <f t="shared" si="258"/>
        <v>0</v>
      </c>
      <c r="M353" s="9">
        <f t="shared" si="258"/>
        <v>0</v>
      </c>
      <c r="N353" s="9">
        <f t="shared" si="258"/>
        <v>3914</v>
      </c>
      <c r="O353" s="9">
        <f t="shared" si="258"/>
        <v>7273</v>
      </c>
      <c r="P353" s="9">
        <f t="shared" si="258"/>
        <v>0</v>
      </c>
      <c r="Q353" s="9">
        <f t="shared" si="258"/>
        <v>0</v>
      </c>
      <c r="R353" s="9">
        <f t="shared" si="258"/>
        <v>7273</v>
      </c>
      <c r="S353" s="9">
        <f t="shared" si="258"/>
        <v>112727</v>
      </c>
      <c r="T353" s="9">
        <f t="shared" si="258"/>
        <v>0</v>
      </c>
      <c r="U353" s="9">
        <f t="shared" si="258"/>
        <v>0</v>
      </c>
      <c r="V353" s="9">
        <f t="shared" si="258"/>
        <v>112727</v>
      </c>
    </row>
    <row r="354" spans="1:22" ht="31.2">
      <c r="A354" s="7" t="s">
        <v>56</v>
      </c>
      <c r="B354" s="10" t="s">
        <v>5</v>
      </c>
      <c r="C354" s="7"/>
      <c r="D354" s="111"/>
      <c r="E354" s="7"/>
      <c r="F354" s="111"/>
      <c r="G354" s="11">
        <f>G355+G356+G357</f>
        <v>261159</v>
      </c>
      <c r="H354" s="11">
        <f t="shared" ref="H354:V354" si="259">H355+H356+H357</f>
        <v>0</v>
      </c>
      <c r="I354" s="11">
        <f t="shared" si="259"/>
        <v>0</v>
      </c>
      <c r="J354" s="11">
        <f t="shared" si="259"/>
        <v>261159</v>
      </c>
      <c r="K354" s="11">
        <f t="shared" si="259"/>
        <v>3914</v>
      </c>
      <c r="L354" s="11">
        <f t="shared" si="259"/>
        <v>0</v>
      </c>
      <c r="M354" s="11">
        <f t="shared" si="259"/>
        <v>0</v>
      </c>
      <c r="N354" s="11">
        <f t="shared" si="259"/>
        <v>3914</v>
      </c>
      <c r="O354" s="11">
        <f t="shared" si="259"/>
        <v>7273</v>
      </c>
      <c r="P354" s="11">
        <f t="shared" si="259"/>
        <v>0</v>
      </c>
      <c r="Q354" s="11">
        <f t="shared" si="259"/>
        <v>0</v>
      </c>
      <c r="R354" s="11">
        <f t="shared" si="259"/>
        <v>7273</v>
      </c>
      <c r="S354" s="11">
        <f t="shared" si="259"/>
        <v>112727</v>
      </c>
      <c r="T354" s="11">
        <f t="shared" si="259"/>
        <v>0</v>
      </c>
      <c r="U354" s="11">
        <f t="shared" si="259"/>
        <v>0</v>
      </c>
      <c r="V354" s="11">
        <f t="shared" si="259"/>
        <v>112727</v>
      </c>
    </row>
    <row r="355" spans="1:22" ht="52.8">
      <c r="A355" s="106">
        <v>1</v>
      </c>
      <c r="B355" s="27" t="s">
        <v>636</v>
      </c>
      <c r="C355" s="14" t="s">
        <v>371</v>
      </c>
      <c r="D355" s="113" t="s">
        <v>637</v>
      </c>
      <c r="E355" s="14" t="s">
        <v>169</v>
      </c>
      <c r="F355" s="113" t="s">
        <v>638</v>
      </c>
      <c r="G355" s="34">
        <v>215942</v>
      </c>
      <c r="H355" s="15"/>
      <c r="I355" s="15"/>
      <c r="J355" s="15">
        <f>G355</f>
        <v>215942</v>
      </c>
      <c r="K355" s="34">
        <f t="shared" ref="K355:K356" si="260">L355+M355+N355</f>
        <v>0</v>
      </c>
      <c r="L355" s="15"/>
      <c r="M355" s="15"/>
      <c r="N355" s="15"/>
      <c r="O355" s="34">
        <f>P355+Q355+R355</f>
        <v>0</v>
      </c>
      <c r="P355" s="15"/>
      <c r="Q355" s="15"/>
      <c r="R355" s="15"/>
      <c r="S355" s="34">
        <f t="shared" ref="S355:S356" si="261">T355+U355+V355</f>
        <v>100000</v>
      </c>
      <c r="T355" s="15"/>
      <c r="U355" s="15"/>
      <c r="V355" s="15">
        <v>100000</v>
      </c>
    </row>
    <row r="356" spans="1:22" ht="52.8">
      <c r="A356" s="106">
        <v>2</v>
      </c>
      <c r="B356" s="27" t="s">
        <v>103</v>
      </c>
      <c r="C356" s="14" t="s">
        <v>371</v>
      </c>
      <c r="D356" s="113" t="s">
        <v>176</v>
      </c>
      <c r="E356" s="14" t="s">
        <v>65</v>
      </c>
      <c r="F356" s="113" t="s">
        <v>639</v>
      </c>
      <c r="G356" s="141">
        <v>34682</v>
      </c>
      <c r="H356" s="15"/>
      <c r="I356" s="15"/>
      <c r="J356" s="15">
        <f>G356</f>
        <v>34682</v>
      </c>
      <c r="K356" s="34">
        <f t="shared" si="260"/>
        <v>3914</v>
      </c>
      <c r="L356" s="146"/>
      <c r="M356" s="146"/>
      <c r="N356" s="15">
        <f>7273-3359</f>
        <v>3914</v>
      </c>
      <c r="O356" s="34">
        <f>P356+Q356+R356</f>
        <v>7273</v>
      </c>
      <c r="P356" s="146"/>
      <c r="Q356" s="146"/>
      <c r="R356" s="15">
        <v>7273</v>
      </c>
      <c r="S356" s="34">
        <f t="shared" si="261"/>
        <v>2727</v>
      </c>
      <c r="T356" s="15"/>
      <c r="U356" s="15"/>
      <c r="V356" s="15">
        <v>2727</v>
      </c>
    </row>
    <row r="357" spans="1:22" ht="52.8">
      <c r="A357" s="106">
        <v>3</v>
      </c>
      <c r="B357" s="27" t="s">
        <v>640</v>
      </c>
      <c r="C357" s="14" t="s">
        <v>371</v>
      </c>
      <c r="D357" s="113" t="s">
        <v>641</v>
      </c>
      <c r="E357" s="14" t="s">
        <v>169</v>
      </c>
      <c r="F357" s="113" t="s">
        <v>642</v>
      </c>
      <c r="G357" s="141">
        <v>10535</v>
      </c>
      <c r="H357" s="15"/>
      <c r="I357" s="15"/>
      <c r="J357" s="15">
        <f>G357</f>
        <v>10535</v>
      </c>
      <c r="K357" s="34">
        <f t="shared" ref="K357" si="262">L357+M357+N357</f>
        <v>0</v>
      </c>
      <c r="L357" s="146"/>
      <c r="M357" s="146"/>
      <c r="N357" s="15"/>
      <c r="O357" s="34">
        <f>P357+Q357+R357</f>
        <v>0</v>
      </c>
      <c r="P357" s="146"/>
      <c r="Q357" s="146"/>
      <c r="R357" s="15"/>
      <c r="S357" s="34">
        <f t="shared" ref="S357" si="263">T357+U357+V357</f>
        <v>10000</v>
      </c>
      <c r="T357" s="15"/>
      <c r="U357" s="15"/>
      <c r="V357" s="15">
        <v>10000</v>
      </c>
    </row>
    <row r="358" spans="1:22">
      <c r="A358" s="7" t="s">
        <v>195</v>
      </c>
      <c r="B358" s="8" t="s">
        <v>109</v>
      </c>
      <c r="C358" s="12"/>
      <c r="D358" s="114"/>
      <c r="E358" s="12"/>
      <c r="F358" s="114"/>
      <c r="G358" s="9">
        <f t="shared" ref="G358:V359" si="264">G359</f>
        <v>172999</v>
      </c>
      <c r="H358" s="9">
        <f t="shared" si="264"/>
        <v>0</v>
      </c>
      <c r="I358" s="9">
        <f t="shared" si="264"/>
        <v>0</v>
      </c>
      <c r="J358" s="9">
        <f t="shared" si="264"/>
        <v>172999</v>
      </c>
      <c r="K358" s="9">
        <f t="shared" si="264"/>
        <v>0</v>
      </c>
      <c r="L358" s="9">
        <f t="shared" si="264"/>
        <v>0</v>
      </c>
      <c r="M358" s="9">
        <f t="shared" si="264"/>
        <v>0</v>
      </c>
      <c r="N358" s="9">
        <f t="shared" si="264"/>
        <v>0</v>
      </c>
      <c r="O358" s="9">
        <f t="shared" si="264"/>
        <v>0</v>
      </c>
      <c r="P358" s="9">
        <f t="shared" si="264"/>
        <v>0</v>
      </c>
      <c r="Q358" s="9">
        <f t="shared" si="264"/>
        <v>0</v>
      </c>
      <c r="R358" s="9">
        <f t="shared" si="264"/>
        <v>0</v>
      </c>
      <c r="S358" s="9">
        <f t="shared" si="264"/>
        <v>96000</v>
      </c>
      <c r="T358" s="9">
        <f t="shared" si="264"/>
        <v>0</v>
      </c>
      <c r="U358" s="9">
        <f t="shared" si="264"/>
        <v>0</v>
      </c>
      <c r="V358" s="9">
        <f>V359</f>
        <v>96000</v>
      </c>
    </row>
    <row r="359" spans="1:22" s="6" customFormat="1">
      <c r="A359" s="7">
        <v>1</v>
      </c>
      <c r="B359" s="8" t="s">
        <v>33</v>
      </c>
      <c r="C359" s="7"/>
      <c r="D359" s="111"/>
      <c r="E359" s="7"/>
      <c r="F359" s="111"/>
      <c r="G359" s="9">
        <f t="shared" si="264"/>
        <v>172999</v>
      </c>
      <c r="H359" s="9">
        <f t="shared" si="264"/>
        <v>0</v>
      </c>
      <c r="I359" s="9">
        <f t="shared" si="264"/>
        <v>0</v>
      </c>
      <c r="J359" s="9">
        <f t="shared" si="264"/>
        <v>172999</v>
      </c>
      <c r="K359" s="9">
        <f t="shared" si="264"/>
        <v>0</v>
      </c>
      <c r="L359" s="9">
        <f t="shared" si="264"/>
        <v>0</v>
      </c>
      <c r="M359" s="9">
        <f t="shared" si="264"/>
        <v>0</v>
      </c>
      <c r="N359" s="9">
        <f t="shared" si="264"/>
        <v>0</v>
      </c>
      <c r="O359" s="9">
        <f t="shared" si="264"/>
        <v>0</v>
      </c>
      <c r="P359" s="9">
        <f t="shared" si="264"/>
        <v>0</v>
      </c>
      <c r="Q359" s="9">
        <f t="shared" si="264"/>
        <v>0</v>
      </c>
      <c r="R359" s="9">
        <f t="shared" si="264"/>
        <v>0</v>
      </c>
      <c r="S359" s="9">
        <f t="shared" si="264"/>
        <v>96000</v>
      </c>
      <c r="T359" s="9">
        <f t="shared" si="264"/>
        <v>0</v>
      </c>
      <c r="U359" s="9">
        <f t="shared" si="264"/>
        <v>0</v>
      </c>
      <c r="V359" s="9">
        <f t="shared" si="264"/>
        <v>96000</v>
      </c>
    </row>
    <row r="360" spans="1:22" ht="31.2">
      <c r="A360" s="7" t="s">
        <v>56</v>
      </c>
      <c r="B360" s="10" t="s">
        <v>5</v>
      </c>
      <c r="C360" s="7"/>
      <c r="D360" s="111"/>
      <c r="E360" s="7"/>
      <c r="F360" s="111"/>
      <c r="G360" s="11">
        <f>G361+G362</f>
        <v>172999</v>
      </c>
      <c r="H360" s="11">
        <f t="shared" ref="H360:V360" si="265">H361+H362</f>
        <v>0</v>
      </c>
      <c r="I360" s="11">
        <f t="shared" si="265"/>
        <v>0</v>
      </c>
      <c r="J360" s="11">
        <f t="shared" si="265"/>
        <v>172999</v>
      </c>
      <c r="K360" s="11">
        <f t="shared" si="265"/>
        <v>0</v>
      </c>
      <c r="L360" s="11">
        <f t="shared" si="265"/>
        <v>0</v>
      </c>
      <c r="M360" s="11">
        <f t="shared" si="265"/>
        <v>0</v>
      </c>
      <c r="N360" s="11">
        <f t="shared" si="265"/>
        <v>0</v>
      </c>
      <c r="O360" s="11">
        <f t="shared" si="265"/>
        <v>0</v>
      </c>
      <c r="P360" s="11">
        <f t="shared" si="265"/>
        <v>0</v>
      </c>
      <c r="Q360" s="11">
        <f t="shared" si="265"/>
        <v>0</v>
      </c>
      <c r="R360" s="11">
        <f t="shared" si="265"/>
        <v>0</v>
      </c>
      <c r="S360" s="11">
        <f t="shared" si="265"/>
        <v>96000</v>
      </c>
      <c r="T360" s="11">
        <f t="shared" si="265"/>
        <v>0</v>
      </c>
      <c r="U360" s="11">
        <f t="shared" si="265"/>
        <v>0</v>
      </c>
      <c r="V360" s="11">
        <f t="shared" si="265"/>
        <v>96000</v>
      </c>
    </row>
    <row r="361" spans="1:22" ht="52.8">
      <c r="A361" s="106">
        <v>1</v>
      </c>
      <c r="B361" s="27" t="s">
        <v>643</v>
      </c>
      <c r="C361" s="14" t="s">
        <v>367</v>
      </c>
      <c r="D361" s="113"/>
      <c r="E361" s="14" t="s">
        <v>206</v>
      </c>
      <c r="F361" s="113" t="s">
        <v>644</v>
      </c>
      <c r="G361" s="141">
        <v>144691</v>
      </c>
      <c r="H361" s="15"/>
      <c r="I361" s="15"/>
      <c r="J361" s="15">
        <f>G361</f>
        <v>144691</v>
      </c>
      <c r="K361" s="34">
        <f t="shared" ref="K361" si="266">L361+M361+N361</f>
        <v>0</v>
      </c>
      <c r="L361" s="146"/>
      <c r="M361" s="146"/>
      <c r="N361" s="15"/>
      <c r="O361" s="34">
        <f>P361+Q361+R361</f>
        <v>0</v>
      </c>
      <c r="P361" s="146"/>
      <c r="Q361" s="146"/>
      <c r="R361" s="15"/>
      <c r="S361" s="34">
        <f t="shared" ref="S361" si="267">T361+U361+V361</f>
        <v>86000</v>
      </c>
      <c r="T361" s="15"/>
      <c r="U361" s="15"/>
      <c r="V361" s="15">
        <v>86000</v>
      </c>
    </row>
    <row r="362" spans="1:22" ht="52.8">
      <c r="A362" s="106">
        <v>2</v>
      </c>
      <c r="B362" s="27" t="s">
        <v>645</v>
      </c>
      <c r="C362" s="14" t="s">
        <v>367</v>
      </c>
      <c r="D362" s="113"/>
      <c r="E362" s="14" t="s">
        <v>249</v>
      </c>
      <c r="F362" s="113" t="s">
        <v>646</v>
      </c>
      <c r="G362" s="141">
        <v>28308</v>
      </c>
      <c r="H362" s="15"/>
      <c r="I362" s="15"/>
      <c r="J362" s="15">
        <f>G362</f>
        <v>28308</v>
      </c>
      <c r="K362" s="34">
        <f t="shared" ref="K362" si="268">L362+M362+N362</f>
        <v>0</v>
      </c>
      <c r="L362" s="146"/>
      <c r="M362" s="146"/>
      <c r="N362" s="15"/>
      <c r="O362" s="34">
        <f>P362+Q362+R362</f>
        <v>0</v>
      </c>
      <c r="P362" s="146"/>
      <c r="Q362" s="146"/>
      <c r="R362" s="15"/>
      <c r="S362" s="34">
        <f t="shared" ref="S362" si="269">T362+U362+V362</f>
        <v>10000</v>
      </c>
      <c r="T362" s="15"/>
      <c r="U362" s="15"/>
      <c r="V362" s="15">
        <v>10000</v>
      </c>
    </row>
    <row r="363" spans="1:22">
      <c r="A363" s="7" t="s">
        <v>196</v>
      </c>
      <c r="B363" s="8" t="s">
        <v>116</v>
      </c>
      <c r="C363" s="12"/>
      <c r="D363" s="114"/>
      <c r="E363" s="12"/>
      <c r="F363" s="114"/>
      <c r="G363" s="9">
        <f t="shared" ref="G363:V365" si="270">G364</f>
        <v>203501</v>
      </c>
      <c r="H363" s="9">
        <f t="shared" si="270"/>
        <v>0</v>
      </c>
      <c r="I363" s="9">
        <f t="shared" si="270"/>
        <v>0</v>
      </c>
      <c r="J363" s="9">
        <f t="shared" si="270"/>
        <v>203501</v>
      </c>
      <c r="K363" s="9">
        <f t="shared" si="270"/>
        <v>41732</v>
      </c>
      <c r="L363" s="9">
        <f t="shared" si="270"/>
        <v>0</v>
      </c>
      <c r="M363" s="9">
        <f t="shared" si="270"/>
        <v>0</v>
      </c>
      <c r="N363" s="9">
        <f t="shared" si="270"/>
        <v>41732</v>
      </c>
      <c r="O363" s="9">
        <f t="shared" si="270"/>
        <v>45000</v>
      </c>
      <c r="P363" s="9">
        <f t="shared" si="270"/>
        <v>0</v>
      </c>
      <c r="Q363" s="9">
        <f t="shared" si="270"/>
        <v>0</v>
      </c>
      <c r="R363" s="9">
        <f t="shared" si="270"/>
        <v>45000</v>
      </c>
      <c r="S363" s="9">
        <f t="shared" si="270"/>
        <v>18000</v>
      </c>
      <c r="T363" s="9">
        <f t="shared" si="270"/>
        <v>0</v>
      </c>
      <c r="U363" s="9">
        <f t="shared" si="270"/>
        <v>0</v>
      </c>
      <c r="V363" s="9">
        <f>V364</f>
        <v>18000</v>
      </c>
    </row>
    <row r="364" spans="1:22" s="6" customFormat="1">
      <c r="A364" s="7">
        <v>1</v>
      </c>
      <c r="B364" s="8" t="s">
        <v>33</v>
      </c>
      <c r="C364" s="7"/>
      <c r="D364" s="111"/>
      <c r="E364" s="7"/>
      <c r="F364" s="111"/>
      <c r="G364" s="9">
        <f t="shared" si="270"/>
        <v>203501</v>
      </c>
      <c r="H364" s="9">
        <f t="shared" si="270"/>
        <v>0</v>
      </c>
      <c r="I364" s="9">
        <f t="shared" si="270"/>
        <v>0</v>
      </c>
      <c r="J364" s="9">
        <f t="shared" si="270"/>
        <v>203501</v>
      </c>
      <c r="K364" s="9">
        <f t="shared" si="270"/>
        <v>41732</v>
      </c>
      <c r="L364" s="9">
        <f t="shared" si="270"/>
        <v>0</v>
      </c>
      <c r="M364" s="9">
        <f t="shared" si="270"/>
        <v>0</v>
      </c>
      <c r="N364" s="9">
        <f t="shared" si="270"/>
        <v>41732</v>
      </c>
      <c r="O364" s="9">
        <f t="shared" si="270"/>
        <v>45000</v>
      </c>
      <c r="P364" s="9">
        <f t="shared" si="270"/>
        <v>0</v>
      </c>
      <c r="Q364" s="9">
        <f t="shared" si="270"/>
        <v>0</v>
      </c>
      <c r="R364" s="9">
        <f t="shared" si="270"/>
        <v>45000</v>
      </c>
      <c r="S364" s="9">
        <f t="shared" si="270"/>
        <v>18000</v>
      </c>
      <c r="T364" s="9">
        <f t="shared" si="270"/>
        <v>0</v>
      </c>
      <c r="U364" s="9">
        <f t="shared" si="270"/>
        <v>0</v>
      </c>
      <c r="V364" s="9">
        <f t="shared" si="270"/>
        <v>18000</v>
      </c>
    </row>
    <row r="365" spans="1:22" ht="31.2">
      <c r="A365" s="7" t="s">
        <v>56</v>
      </c>
      <c r="B365" s="10" t="s">
        <v>5</v>
      </c>
      <c r="C365" s="7"/>
      <c r="D365" s="111"/>
      <c r="E365" s="7"/>
      <c r="F365" s="111"/>
      <c r="G365" s="11">
        <f>G366</f>
        <v>203501</v>
      </c>
      <c r="H365" s="11">
        <f t="shared" si="270"/>
        <v>0</v>
      </c>
      <c r="I365" s="11">
        <f t="shared" si="270"/>
        <v>0</v>
      </c>
      <c r="J365" s="11">
        <f t="shared" si="270"/>
        <v>203501</v>
      </c>
      <c r="K365" s="11">
        <f t="shared" si="270"/>
        <v>41732</v>
      </c>
      <c r="L365" s="11">
        <f t="shared" si="270"/>
        <v>0</v>
      </c>
      <c r="M365" s="11">
        <f t="shared" si="270"/>
        <v>0</v>
      </c>
      <c r="N365" s="11">
        <f t="shared" si="270"/>
        <v>41732</v>
      </c>
      <c r="O365" s="11">
        <f t="shared" si="270"/>
        <v>45000</v>
      </c>
      <c r="P365" s="11">
        <f t="shared" si="270"/>
        <v>0</v>
      </c>
      <c r="Q365" s="11">
        <f t="shared" si="270"/>
        <v>0</v>
      </c>
      <c r="R365" s="11">
        <f t="shared" si="270"/>
        <v>45000</v>
      </c>
      <c r="S365" s="11">
        <f t="shared" si="270"/>
        <v>18000</v>
      </c>
      <c r="T365" s="11">
        <f t="shared" si="270"/>
        <v>0</v>
      </c>
      <c r="U365" s="11">
        <f t="shared" si="270"/>
        <v>0</v>
      </c>
      <c r="V365" s="11">
        <f t="shared" si="270"/>
        <v>18000</v>
      </c>
    </row>
    <row r="366" spans="1:22" s="145" customFormat="1" ht="52.8">
      <c r="A366" s="14">
        <v>1</v>
      </c>
      <c r="B366" s="27" t="s">
        <v>120</v>
      </c>
      <c r="C366" s="14" t="s">
        <v>63</v>
      </c>
      <c r="D366" s="113" t="s">
        <v>627</v>
      </c>
      <c r="E366" s="14" t="s">
        <v>73</v>
      </c>
      <c r="F366" s="113" t="s">
        <v>628</v>
      </c>
      <c r="G366" s="141">
        <v>203501</v>
      </c>
      <c r="H366" s="144"/>
      <c r="I366" s="144"/>
      <c r="J366" s="58">
        <f t="shared" ref="J366" si="271">G366</f>
        <v>203501</v>
      </c>
      <c r="K366" s="34">
        <f t="shared" ref="K366" si="272">L366+M366+N366</f>
        <v>41732</v>
      </c>
      <c r="L366" s="144"/>
      <c r="M366" s="144"/>
      <c r="N366" s="58">
        <f>45000-3268</f>
        <v>41732</v>
      </c>
      <c r="O366" s="34">
        <f t="shared" ref="O366" si="273">P366+Q366+R366</f>
        <v>45000</v>
      </c>
      <c r="P366" s="144"/>
      <c r="Q366" s="144"/>
      <c r="R366" s="58">
        <v>45000</v>
      </c>
      <c r="S366" s="34">
        <f t="shared" ref="S366" si="274">T366+U366+V366</f>
        <v>18000</v>
      </c>
      <c r="T366" s="144"/>
      <c r="U366" s="144"/>
      <c r="V366" s="58">
        <v>18000</v>
      </c>
    </row>
    <row r="367" spans="1:22">
      <c r="A367" s="7" t="s">
        <v>197</v>
      </c>
      <c r="B367" s="8" t="s">
        <v>124</v>
      </c>
      <c r="C367" s="12"/>
      <c r="D367" s="114"/>
      <c r="E367" s="12"/>
      <c r="F367" s="114"/>
      <c r="G367" s="9">
        <f t="shared" ref="G367:V368" si="275">G368</f>
        <v>214308</v>
      </c>
      <c r="H367" s="9">
        <f t="shared" si="275"/>
        <v>0</v>
      </c>
      <c r="I367" s="9">
        <f t="shared" si="275"/>
        <v>0</v>
      </c>
      <c r="J367" s="9">
        <f t="shared" si="275"/>
        <v>214308</v>
      </c>
      <c r="K367" s="9">
        <f t="shared" si="275"/>
        <v>38400</v>
      </c>
      <c r="L367" s="9">
        <f t="shared" si="275"/>
        <v>0</v>
      </c>
      <c r="M367" s="9">
        <f t="shared" si="275"/>
        <v>0</v>
      </c>
      <c r="N367" s="9">
        <f t="shared" si="275"/>
        <v>38400</v>
      </c>
      <c r="O367" s="9">
        <f t="shared" si="275"/>
        <v>38866</v>
      </c>
      <c r="P367" s="9">
        <f t="shared" si="275"/>
        <v>0</v>
      </c>
      <c r="Q367" s="9">
        <f t="shared" si="275"/>
        <v>0</v>
      </c>
      <c r="R367" s="9">
        <f t="shared" si="275"/>
        <v>38866</v>
      </c>
      <c r="S367" s="9">
        <f t="shared" si="275"/>
        <v>12134</v>
      </c>
      <c r="T367" s="9">
        <f t="shared" si="275"/>
        <v>0</v>
      </c>
      <c r="U367" s="9">
        <f t="shared" si="275"/>
        <v>0</v>
      </c>
      <c r="V367" s="9">
        <f>V368</f>
        <v>12134</v>
      </c>
    </row>
    <row r="368" spans="1:22" s="6" customFormat="1">
      <c r="A368" s="7">
        <v>1</v>
      </c>
      <c r="B368" s="8" t="s">
        <v>33</v>
      </c>
      <c r="C368" s="7"/>
      <c r="D368" s="111"/>
      <c r="E368" s="7"/>
      <c r="F368" s="111"/>
      <c r="G368" s="9">
        <f t="shared" si="275"/>
        <v>214308</v>
      </c>
      <c r="H368" s="9">
        <f t="shared" si="275"/>
        <v>0</v>
      </c>
      <c r="I368" s="9">
        <f t="shared" si="275"/>
        <v>0</v>
      </c>
      <c r="J368" s="9">
        <f t="shared" si="275"/>
        <v>214308</v>
      </c>
      <c r="K368" s="9">
        <f t="shared" si="275"/>
        <v>38400</v>
      </c>
      <c r="L368" s="9">
        <f t="shared" si="275"/>
        <v>0</v>
      </c>
      <c r="M368" s="9">
        <f t="shared" si="275"/>
        <v>0</v>
      </c>
      <c r="N368" s="9">
        <f t="shared" si="275"/>
        <v>38400</v>
      </c>
      <c r="O368" s="9">
        <f t="shared" si="275"/>
        <v>38866</v>
      </c>
      <c r="P368" s="9">
        <f t="shared" si="275"/>
        <v>0</v>
      </c>
      <c r="Q368" s="9">
        <f t="shared" si="275"/>
        <v>0</v>
      </c>
      <c r="R368" s="9">
        <f t="shared" si="275"/>
        <v>38866</v>
      </c>
      <c r="S368" s="9">
        <f t="shared" si="275"/>
        <v>12134</v>
      </c>
      <c r="T368" s="9">
        <f t="shared" si="275"/>
        <v>0</v>
      </c>
      <c r="U368" s="9">
        <f t="shared" si="275"/>
        <v>0</v>
      </c>
      <c r="V368" s="9">
        <f t="shared" si="275"/>
        <v>12134</v>
      </c>
    </row>
    <row r="369" spans="1:26" ht="31.2">
      <c r="A369" s="7" t="s">
        <v>56</v>
      </c>
      <c r="B369" s="10" t="s">
        <v>5</v>
      </c>
      <c r="C369" s="7"/>
      <c r="D369" s="111"/>
      <c r="E369" s="7"/>
      <c r="F369" s="111"/>
      <c r="G369" s="11">
        <f>G370+G371</f>
        <v>214308</v>
      </c>
      <c r="H369" s="11">
        <f t="shared" ref="H369:V369" si="276">H370+H371</f>
        <v>0</v>
      </c>
      <c r="I369" s="11">
        <f t="shared" si="276"/>
        <v>0</v>
      </c>
      <c r="J369" s="11">
        <f t="shared" si="276"/>
        <v>214308</v>
      </c>
      <c r="K369" s="11">
        <f t="shared" si="276"/>
        <v>38400</v>
      </c>
      <c r="L369" s="11">
        <f t="shared" si="276"/>
        <v>0</v>
      </c>
      <c r="M369" s="11">
        <f t="shared" si="276"/>
        <v>0</v>
      </c>
      <c r="N369" s="11">
        <f t="shared" si="276"/>
        <v>38400</v>
      </c>
      <c r="O369" s="11">
        <f t="shared" si="276"/>
        <v>38866</v>
      </c>
      <c r="P369" s="11">
        <f t="shared" si="276"/>
        <v>0</v>
      </c>
      <c r="Q369" s="11">
        <f t="shared" si="276"/>
        <v>0</v>
      </c>
      <c r="R369" s="11">
        <f t="shared" si="276"/>
        <v>38866</v>
      </c>
      <c r="S369" s="11">
        <f t="shared" si="276"/>
        <v>12134</v>
      </c>
      <c r="T369" s="11">
        <f t="shared" si="276"/>
        <v>0</v>
      </c>
      <c r="U369" s="11">
        <f t="shared" si="276"/>
        <v>0</v>
      </c>
      <c r="V369" s="11">
        <f t="shared" si="276"/>
        <v>12134</v>
      </c>
    </row>
    <row r="370" spans="1:26" ht="52.8">
      <c r="A370" s="100">
        <v>1</v>
      </c>
      <c r="B370" s="27" t="s">
        <v>147</v>
      </c>
      <c r="C370" s="14" t="s">
        <v>62</v>
      </c>
      <c r="D370" s="113" t="s">
        <v>176</v>
      </c>
      <c r="E370" s="14" t="s">
        <v>629</v>
      </c>
      <c r="F370" s="113" t="s">
        <v>630</v>
      </c>
      <c r="G370" s="141">
        <v>137154</v>
      </c>
      <c r="H370" s="107"/>
      <c r="I370" s="107"/>
      <c r="J370" s="108">
        <f>G370</f>
        <v>137154</v>
      </c>
      <c r="K370" s="34">
        <f t="shared" ref="K370:K371" si="277">L370+M370+N370</f>
        <v>8400</v>
      </c>
      <c r="L370" s="107"/>
      <c r="M370" s="107"/>
      <c r="N370" s="108">
        <v>8400</v>
      </c>
      <c r="O370" s="34">
        <f t="shared" ref="O370:O371" si="278">P370+Q370+R370</f>
        <v>8400</v>
      </c>
      <c r="P370" s="107"/>
      <c r="Q370" s="107"/>
      <c r="R370" s="108">
        <v>8400</v>
      </c>
      <c r="S370" s="34">
        <f t="shared" ref="S370:S371" si="279">T370+U370+V370</f>
        <v>1600</v>
      </c>
      <c r="T370" s="108"/>
      <c r="U370" s="108"/>
      <c r="V370" s="108">
        <v>1600</v>
      </c>
      <c r="W370" s="13"/>
      <c r="X370" s="13"/>
      <c r="Y370" s="13"/>
      <c r="Z370" s="13"/>
    </row>
    <row r="371" spans="1:26" ht="52.8">
      <c r="A371" s="100">
        <v>2</v>
      </c>
      <c r="B371" s="27" t="s">
        <v>146</v>
      </c>
      <c r="C371" s="14" t="s">
        <v>62</v>
      </c>
      <c r="D371" s="113" t="s">
        <v>631</v>
      </c>
      <c r="E371" s="14" t="s">
        <v>73</v>
      </c>
      <c r="F371" s="113" t="s">
        <v>632</v>
      </c>
      <c r="G371" s="141">
        <v>77154</v>
      </c>
      <c r="H371" s="107"/>
      <c r="I371" s="107"/>
      <c r="J371" s="108">
        <f>G371</f>
        <v>77154</v>
      </c>
      <c r="K371" s="34">
        <f t="shared" si="277"/>
        <v>30000</v>
      </c>
      <c r="L371" s="107"/>
      <c r="M371" s="107"/>
      <c r="N371" s="108">
        <f>30466-466</f>
        <v>30000</v>
      </c>
      <c r="O371" s="34">
        <f t="shared" si="278"/>
        <v>30466</v>
      </c>
      <c r="P371" s="107"/>
      <c r="Q371" s="107"/>
      <c r="R371" s="108">
        <v>30466</v>
      </c>
      <c r="S371" s="34">
        <f t="shared" si="279"/>
        <v>10534</v>
      </c>
      <c r="T371" s="108"/>
      <c r="U371" s="108"/>
      <c r="V371" s="108">
        <v>10534</v>
      </c>
      <c r="W371" s="13"/>
      <c r="X371" s="13"/>
      <c r="Y371" s="13"/>
      <c r="Z371" s="13"/>
    </row>
    <row r="372" spans="1:26">
      <c r="A372" s="7" t="s">
        <v>198</v>
      </c>
      <c r="B372" s="8" t="s">
        <v>133</v>
      </c>
      <c r="C372" s="12"/>
      <c r="D372" s="114"/>
      <c r="E372" s="12"/>
      <c r="F372" s="114"/>
      <c r="G372" s="9">
        <f t="shared" ref="G372:V373" si="280">G373</f>
        <v>1287804</v>
      </c>
      <c r="H372" s="9">
        <f t="shared" si="280"/>
        <v>0</v>
      </c>
      <c r="I372" s="9">
        <f t="shared" si="280"/>
        <v>0</v>
      </c>
      <c r="J372" s="9">
        <f t="shared" si="280"/>
        <v>1287804</v>
      </c>
      <c r="K372" s="9">
        <f t="shared" si="280"/>
        <v>223221</v>
      </c>
      <c r="L372" s="9">
        <f t="shared" si="280"/>
        <v>0</v>
      </c>
      <c r="M372" s="9">
        <f t="shared" si="280"/>
        <v>0</v>
      </c>
      <c r="N372" s="9">
        <f t="shared" si="280"/>
        <v>223221</v>
      </c>
      <c r="O372" s="9">
        <f t="shared" si="280"/>
        <v>333000</v>
      </c>
      <c r="P372" s="9">
        <f t="shared" si="280"/>
        <v>0</v>
      </c>
      <c r="Q372" s="9">
        <f t="shared" si="280"/>
        <v>0</v>
      </c>
      <c r="R372" s="9">
        <f t="shared" si="280"/>
        <v>333000</v>
      </c>
      <c r="S372" s="9">
        <f t="shared" si="280"/>
        <v>317000</v>
      </c>
      <c r="T372" s="9">
        <f t="shared" si="280"/>
        <v>0</v>
      </c>
      <c r="U372" s="9">
        <f t="shared" si="280"/>
        <v>0</v>
      </c>
      <c r="V372" s="9">
        <f>V373</f>
        <v>317000</v>
      </c>
    </row>
    <row r="373" spans="1:26" s="6" customFormat="1">
      <c r="A373" s="7">
        <v>1</v>
      </c>
      <c r="B373" s="8" t="s">
        <v>33</v>
      </c>
      <c r="C373" s="7"/>
      <c r="D373" s="111"/>
      <c r="E373" s="7"/>
      <c r="F373" s="111"/>
      <c r="G373" s="9">
        <f t="shared" si="280"/>
        <v>1287804</v>
      </c>
      <c r="H373" s="9">
        <f t="shared" si="280"/>
        <v>0</v>
      </c>
      <c r="I373" s="9">
        <f t="shared" si="280"/>
        <v>0</v>
      </c>
      <c r="J373" s="9">
        <f t="shared" si="280"/>
        <v>1287804</v>
      </c>
      <c r="K373" s="9">
        <f t="shared" si="280"/>
        <v>223221</v>
      </c>
      <c r="L373" s="9">
        <f t="shared" si="280"/>
        <v>0</v>
      </c>
      <c r="M373" s="9">
        <f t="shared" si="280"/>
        <v>0</v>
      </c>
      <c r="N373" s="9">
        <f t="shared" si="280"/>
        <v>223221</v>
      </c>
      <c r="O373" s="9">
        <f t="shared" si="280"/>
        <v>333000</v>
      </c>
      <c r="P373" s="9">
        <f t="shared" si="280"/>
        <v>0</v>
      </c>
      <c r="Q373" s="9">
        <f t="shared" si="280"/>
        <v>0</v>
      </c>
      <c r="R373" s="9">
        <f t="shared" si="280"/>
        <v>333000</v>
      </c>
      <c r="S373" s="9">
        <f t="shared" si="280"/>
        <v>317000</v>
      </c>
      <c r="T373" s="9">
        <f t="shared" si="280"/>
        <v>0</v>
      </c>
      <c r="U373" s="9">
        <f t="shared" si="280"/>
        <v>0</v>
      </c>
      <c r="V373" s="9">
        <f t="shared" si="280"/>
        <v>317000</v>
      </c>
    </row>
    <row r="374" spans="1:26" ht="31.2">
      <c r="A374" s="7" t="s">
        <v>56</v>
      </c>
      <c r="B374" s="10" t="s">
        <v>5</v>
      </c>
      <c r="C374" s="7"/>
      <c r="D374" s="111"/>
      <c r="E374" s="7"/>
      <c r="F374" s="111"/>
      <c r="G374" s="11">
        <f>G375+G376+G377+G378+G379</f>
        <v>1287804</v>
      </c>
      <c r="H374" s="11">
        <f t="shared" ref="H374:V374" si="281">H375+H376+H377+H378+H379</f>
        <v>0</v>
      </c>
      <c r="I374" s="11">
        <f t="shared" si="281"/>
        <v>0</v>
      </c>
      <c r="J374" s="11">
        <f t="shared" si="281"/>
        <v>1287804</v>
      </c>
      <c r="K374" s="11">
        <f t="shared" si="281"/>
        <v>223221</v>
      </c>
      <c r="L374" s="11">
        <f t="shared" si="281"/>
        <v>0</v>
      </c>
      <c r="M374" s="11">
        <f t="shared" si="281"/>
        <v>0</v>
      </c>
      <c r="N374" s="11">
        <f t="shared" si="281"/>
        <v>223221</v>
      </c>
      <c r="O374" s="11">
        <f t="shared" si="281"/>
        <v>333000</v>
      </c>
      <c r="P374" s="11">
        <f t="shared" si="281"/>
        <v>0</v>
      </c>
      <c r="Q374" s="11">
        <f t="shared" si="281"/>
        <v>0</v>
      </c>
      <c r="R374" s="11">
        <f t="shared" si="281"/>
        <v>333000</v>
      </c>
      <c r="S374" s="11">
        <f t="shared" si="281"/>
        <v>317000</v>
      </c>
      <c r="T374" s="11">
        <f t="shared" si="281"/>
        <v>0</v>
      </c>
      <c r="U374" s="11">
        <f t="shared" si="281"/>
        <v>0</v>
      </c>
      <c r="V374" s="11">
        <f t="shared" si="281"/>
        <v>317000</v>
      </c>
    </row>
    <row r="375" spans="1:26" ht="66">
      <c r="A375" s="100">
        <v>1</v>
      </c>
      <c r="B375" s="27" t="s">
        <v>177</v>
      </c>
      <c r="C375" s="14" t="s">
        <v>10</v>
      </c>
      <c r="D375" s="113"/>
      <c r="E375" s="14" t="s">
        <v>73</v>
      </c>
      <c r="F375" s="113" t="s">
        <v>688</v>
      </c>
      <c r="G375" s="67">
        <v>176869</v>
      </c>
      <c r="H375" s="107"/>
      <c r="I375" s="107"/>
      <c r="J375" s="108">
        <f>G375</f>
        <v>176869</v>
      </c>
      <c r="K375" s="34">
        <f t="shared" ref="K375:K379" si="282">L375+M375+N375</f>
        <v>80442</v>
      </c>
      <c r="L375" s="107"/>
      <c r="M375" s="107"/>
      <c r="N375" s="108">
        <f>81887-1445</f>
        <v>80442</v>
      </c>
      <c r="O375" s="34">
        <f t="shared" ref="O375:O379" si="283">P375+Q375+R375</f>
        <v>81887</v>
      </c>
      <c r="P375" s="107"/>
      <c r="Q375" s="107"/>
      <c r="R375" s="108">
        <v>81887</v>
      </c>
      <c r="S375" s="34">
        <f t="shared" ref="S375:S379" si="284">T375+U375+V375</f>
        <v>18113</v>
      </c>
      <c r="T375" s="108"/>
      <c r="U375" s="108"/>
      <c r="V375" s="108">
        <v>18113</v>
      </c>
      <c r="W375" s="13"/>
      <c r="X375" s="13"/>
      <c r="Y375" s="13"/>
      <c r="Z375" s="13"/>
    </row>
    <row r="376" spans="1:26" ht="66">
      <c r="A376" s="100">
        <v>2</v>
      </c>
      <c r="B376" s="27" t="s">
        <v>178</v>
      </c>
      <c r="C376" s="14" t="s">
        <v>10</v>
      </c>
      <c r="D376" s="113"/>
      <c r="E376" s="14" t="s">
        <v>73</v>
      </c>
      <c r="F376" s="113" t="s">
        <v>689</v>
      </c>
      <c r="G376" s="68">
        <v>61535</v>
      </c>
      <c r="H376" s="107"/>
      <c r="I376" s="107"/>
      <c r="J376" s="108">
        <f t="shared" ref="J376:J379" si="285">G376</f>
        <v>61535</v>
      </c>
      <c r="K376" s="34">
        <f t="shared" si="282"/>
        <v>22068</v>
      </c>
      <c r="L376" s="107"/>
      <c r="M376" s="107"/>
      <c r="N376" s="108">
        <f>22696-628</f>
        <v>22068</v>
      </c>
      <c r="O376" s="34">
        <f t="shared" si="283"/>
        <v>22696</v>
      </c>
      <c r="P376" s="107"/>
      <c r="Q376" s="107"/>
      <c r="R376" s="108">
        <v>22696</v>
      </c>
      <c r="S376" s="34">
        <f t="shared" si="284"/>
        <v>17304</v>
      </c>
      <c r="T376" s="108"/>
      <c r="U376" s="108"/>
      <c r="V376" s="108">
        <v>17304</v>
      </c>
      <c r="W376" s="13"/>
      <c r="X376" s="13"/>
      <c r="Y376" s="13"/>
      <c r="Z376" s="13"/>
    </row>
    <row r="377" spans="1:26" ht="39.6">
      <c r="A377" s="100">
        <v>3</v>
      </c>
      <c r="B377" s="27" t="s">
        <v>686</v>
      </c>
      <c r="C377" s="14" t="s">
        <v>10</v>
      </c>
      <c r="D377" s="113"/>
      <c r="E377" s="14" t="s">
        <v>73</v>
      </c>
      <c r="F377" s="113" t="s">
        <v>179</v>
      </c>
      <c r="G377" s="67">
        <v>72851</v>
      </c>
      <c r="H377" s="107"/>
      <c r="I377" s="107"/>
      <c r="J377" s="108">
        <f t="shared" si="285"/>
        <v>72851</v>
      </c>
      <c r="K377" s="34">
        <f t="shared" si="282"/>
        <v>21989</v>
      </c>
      <c r="L377" s="107"/>
      <c r="M377" s="107"/>
      <c r="N377" s="108">
        <f>28000-6011</f>
        <v>21989</v>
      </c>
      <c r="O377" s="34">
        <f t="shared" si="283"/>
        <v>28000</v>
      </c>
      <c r="P377" s="107"/>
      <c r="Q377" s="107"/>
      <c r="R377" s="108">
        <v>28000</v>
      </c>
      <c r="S377" s="34">
        <f t="shared" si="284"/>
        <v>22000</v>
      </c>
      <c r="T377" s="108"/>
      <c r="U377" s="108"/>
      <c r="V377" s="108">
        <v>22000</v>
      </c>
      <c r="W377" s="13"/>
      <c r="X377" s="13"/>
      <c r="Y377" s="13"/>
      <c r="Z377" s="13"/>
    </row>
    <row r="378" spans="1:26" ht="46.8">
      <c r="A378" s="100">
        <v>4</v>
      </c>
      <c r="B378" s="27" t="s">
        <v>174</v>
      </c>
      <c r="C378" s="14" t="s">
        <v>10</v>
      </c>
      <c r="D378" s="113"/>
      <c r="E378" s="14" t="s">
        <v>368</v>
      </c>
      <c r="F378" s="113" t="s">
        <v>175</v>
      </c>
      <c r="G378" s="67">
        <v>846371</v>
      </c>
      <c r="H378" s="107"/>
      <c r="I378" s="107"/>
      <c r="J378" s="108">
        <f t="shared" si="285"/>
        <v>846371</v>
      </c>
      <c r="K378" s="34">
        <f t="shared" si="282"/>
        <v>72323</v>
      </c>
      <c r="L378" s="107"/>
      <c r="M378" s="107"/>
      <c r="N378" s="108">
        <f>170417-98094</f>
        <v>72323</v>
      </c>
      <c r="O378" s="34">
        <f t="shared" si="283"/>
        <v>170417</v>
      </c>
      <c r="P378" s="107"/>
      <c r="Q378" s="107"/>
      <c r="R378" s="108">
        <v>170417</v>
      </c>
      <c r="S378" s="34">
        <f t="shared" si="284"/>
        <v>209583</v>
      </c>
      <c r="T378" s="108"/>
      <c r="U378" s="108"/>
      <c r="V378" s="108">
        <v>209583</v>
      </c>
      <c r="W378" s="13"/>
      <c r="X378" s="13"/>
      <c r="Y378" s="13"/>
      <c r="Z378" s="13"/>
    </row>
    <row r="379" spans="1:26" ht="39.6">
      <c r="A379" s="100">
        <v>5</v>
      </c>
      <c r="B379" s="27" t="s">
        <v>687</v>
      </c>
      <c r="C379" s="14" t="s">
        <v>10</v>
      </c>
      <c r="D379" s="113"/>
      <c r="E379" s="14" t="s">
        <v>65</v>
      </c>
      <c r="F379" s="113" t="s">
        <v>690</v>
      </c>
      <c r="G379" s="67">
        <v>130178</v>
      </c>
      <c r="H379" s="107"/>
      <c r="I379" s="107"/>
      <c r="J379" s="108">
        <f t="shared" si="285"/>
        <v>130178</v>
      </c>
      <c r="K379" s="34">
        <f t="shared" si="282"/>
        <v>26399</v>
      </c>
      <c r="L379" s="107"/>
      <c r="M379" s="107"/>
      <c r="N379" s="108">
        <f>30000-3601</f>
        <v>26399</v>
      </c>
      <c r="O379" s="34">
        <f t="shared" si="283"/>
        <v>30000</v>
      </c>
      <c r="P379" s="107"/>
      <c r="Q379" s="107"/>
      <c r="R379" s="108">
        <v>30000</v>
      </c>
      <c r="S379" s="34">
        <f t="shared" si="284"/>
        <v>50000</v>
      </c>
      <c r="T379" s="108"/>
      <c r="U379" s="108"/>
      <c r="V379" s="108">
        <v>50000</v>
      </c>
      <c r="W379" s="13"/>
      <c r="X379" s="13"/>
      <c r="Y379" s="13"/>
      <c r="Z379" s="13"/>
    </row>
    <row r="380" spans="1:26">
      <c r="A380" s="7" t="s">
        <v>199</v>
      </c>
      <c r="B380" s="8" t="s">
        <v>331</v>
      </c>
      <c r="C380" s="12"/>
      <c r="D380" s="114"/>
      <c r="E380" s="12"/>
      <c r="F380" s="114"/>
      <c r="G380" s="9">
        <f t="shared" ref="G380:V381" si="286">G381</f>
        <v>602132</v>
      </c>
      <c r="H380" s="9">
        <f t="shared" si="286"/>
        <v>0</v>
      </c>
      <c r="I380" s="9">
        <f t="shared" si="286"/>
        <v>0</v>
      </c>
      <c r="J380" s="9">
        <f t="shared" si="286"/>
        <v>602132</v>
      </c>
      <c r="K380" s="9">
        <f t="shared" si="286"/>
        <v>152321</v>
      </c>
      <c r="L380" s="9">
        <f t="shared" si="286"/>
        <v>0</v>
      </c>
      <c r="M380" s="9">
        <f t="shared" si="286"/>
        <v>0</v>
      </c>
      <c r="N380" s="9">
        <f t="shared" si="286"/>
        <v>152321</v>
      </c>
      <c r="O380" s="9">
        <f t="shared" si="286"/>
        <v>254276</v>
      </c>
      <c r="P380" s="9">
        <f t="shared" si="286"/>
        <v>0</v>
      </c>
      <c r="Q380" s="9">
        <f t="shared" si="286"/>
        <v>0</v>
      </c>
      <c r="R380" s="9">
        <f t="shared" si="286"/>
        <v>254276</v>
      </c>
      <c r="S380" s="9">
        <f t="shared" si="286"/>
        <v>245724</v>
      </c>
      <c r="T380" s="9">
        <f t="shared" si="286"/>
        <v>0</v>
      </c>
      <c r="U380" s="9">
        <f t="shared" si="286"/>
        <v>0</v>
      </c>
      <c r="V380" s="9">
        <f>V381</f>
        <v>245724</v>
      </c>
    </row>
    <row r="381" spans="1:26" s="6" customFormat="1">
      <c r="A381" s="7">
        <v>1</v>
      </c>
      <c r="B381" s="8" t="s">
        <v>33</v>
      </c>
      <c r="C381" s="7"/>
      <c r="D381" s="111"/>
      <c r="E381" s="7"/>
      <c r="F381" s="111"/>
      <c r="G381" s="9">
        <f t="shared" si="286"/>
        <v>602132</v>
      </c>
      <c r="H381" s="9">
        <f t="shared" si="286"/>
        <v>0</v>
      </c>
      <c r="I381" s="9">
        <f t="shared" si="286"/>
        <v>0</v>
      </c>
      <c r="J381" s="9">
        <f t="shared" si="286"/>
        <v>602132</v>
      </c>
      <c r="K381" s="9">
        <f t="shared" si="286"/>
        <v>152321</v>
      </c>
      <c r="L381" s="9">
        <f t="shared" si="286"/>
        <v>0</v>
      </c>
      <c r="M381" s="9">
        <f t="shared" si="286"/>
        <v>0</v>
      </c>
      <c r="N381" s="9">
        <f t="shared" si="286"/>
        <v>152321</v>
      </c>
      <c r="O381" s="9">
        <f t="shared" si="286"/>
        <v>254276</v>
      </c>
      <c r="P381" s="9">
        <f t="shared" si="286"/>
        <v>0</v>
      </c>
      <c r="Q381" s="9">
        <f t="shared" si="286"/>
        <v>0</v>
      </c>
      <c r="R381" s="9">
        <f t="shared" si="286"/>
        <v>254276</v>
      </c>
      <c r="S381" s="9">
        <f t="shared" si="286"/>
        <v>245724</v>
      </c>
      <c r="T381" s="9">
        <f t="shared" si="286"/>
        <v>0</v>
      </c>
      <c r="U381" s="9">
        <f t="shared" si="286"/>
        <v>0</v>
      </c>
      <c r="V381" s="9">
        <f t="shared" si="286"/>
        <v>245724</v>
      </c>
    </row>
    <row r="382" spans="1:26" ht="31.2">
      <c r="A382" s="7" t="s">
        <v>56</v>
      </c>
      <c r="B382" s="10" t="s">
        <v>5</v>
      </c>
      <c r="C382" s="7"/>
      <c r="D382" s="111"/>
      <c r="E382" s="7"/>
      <c r="F382" s="111"/>
      <c r="G382" s="11">
        <f>G383+G384+G385+G386</f>
        <v>602132</v>
      </c>
      <c r="H382" s="11">
        <f t="shared" ref="H382:V382" si="287">H383+H384+H385+H386</f>
        <v>0</v>
      </c>
      <c r="I382" s="11">
        <f t="shared" si="287"/>
        <v>0</v>
      </c>
      <c r="J382" s="11">
        <f t="shared" si="287"/>
        <v>602132</v>
      </c>
      <c r="K382" s="11">
        <f t="shared" si="287"/>
        <v>152321</v>
      </c>
      <c r="L382" s="11">
        <f t="shared" si="287"/>
        <v>0</v>
      </c>
      <c r="M382" s="11">
        <f t="shared" si="287"/>
        <v>0</v>
      </c>
      <c r="N382" s="11">
        <f t="shared" si="287"/>
        <v>152321</v>
      </c>
      <c r="O382" s="11">
        <f t="shared" si="287"/>
        <v>254276</v>
      </c>
      <c r="P382" s="11">
        <f t="shared" si="287"/>
        <v>0</v>
      </c>
      <c r="Q382" s="11">
        <f t="shared" si="287"/>
        <v>0</v>
      </c>
      <c r="R382" s="11">
        <f t="shared" si="287"/>
        <v>254276</v>
      </c>
      <c r="S382" s="11">
        <f t="shared" si="287"/>
        <v>245724</v>
      </c>
      <c r="T382" s="11">
        <f t="shared" si="287"/>
        <v>0</v>
      </c>
      <c r="U382" s="11">
        <f t="shared" si="287"/>
        <v>0</v>
      </c>
      <c r="V382" s="11">
        <f t="shared" si="287"/>
        <v>245724</v>
      </c>
    </row>
    <row r="383" spans="1:26" ht="62.4">
      <c r="A383" s="100">
        <v>1</v>
      </c>
      <c r="B383" s="27" t="s">
        <v>677</v>
      </c>
      <c r="C383" s="14" t="s">
        <v>6</v>
      </c>
      <c r="D383" s="113"/>
      <c r="E383" s="14" t="s">
        <v>65</v>
      </c>
      <c r="F383" s="113" t="s">
        <v>680</v>
      </c>
      <c r="G383" s="67">
        <v>217051</v>
      </c>
      <c r="H383" s="107"/>
      <c r="I383" s="107"/>
      <c r="J383" s="108">
        <f>G383</f>
        <v>217051</v>
      </c>
      <c r="K383" s="34">
        <f t="shared" ref="K383:K386" si="288">L383+M383+N383</f>
        <v>62884</v>
      </c>
      <c r="L383" s="107"/>
      <c r="M383" s="107"/>
      <c r="N383" s="108">
        <f>154276-91392</f>
        <v>62884</v>
      </c>
      <c r="O383" s="34">
        <f t="shared" ref="O383:O386" si="289">P383+Q383+R383</f>
        <v>154276</v>
      </c>
      <c r="P383" s="107"/>
      <c r="Q383" s="107"/>
      <c r="R383" s="108">
        <v>154276</v>
      </c>
      <c r="S383" s="34">
        <f t="shared" ref="S383:S386" si="290">T383+U383+V383</f>
        <v>30724</v>
      </c>
      <c r="T383" s="108"/>
      <c r="U383" s="108"/>
      <c r="V383" s="108">
        <v>30724</v>
      </c>
      <c r="W383" s="13"/>
      <c r="X383" s="13"/>
      <c r="Y383" s="13"/>
      <c r="Z383" s="13"/>
    </row>
    <row r="384" spans="1:26" ht="46.8">
      <c r="A384" s="100">
        <v>2</v>
      </c>
      <c r="B384" s="27" t="s">
        <v>170</v>
      </c>
      <c r="C384" s="14" t="s">
        <v>6</v>
      </c>
      <c r="D384" s="113"/>
      <c r="E384" s="14" t="s">
        <v>73</v>
      </c>
      <c r="F384" s="113" t="s">
        <v>681</v>
      </c>
      <c r="G384" s="67">
        <v>133577</v>
      </c>
      <c r="H384" s="107"/>
      <c r="I384" s="107"/>
      <c r="J384" s="108">
        <f t="shared" ref="J384:J386" si="291">G384</f>
        <v>133577</v>
      </c>
      <c r="K384" s="34">
        <f t="shared" si="288"/>
        <v>89437</v>
      </c>
      <c r="L384" s="107"/>
      <c r="M384" s="107"/>
      <c r="N384" s="108">
        <f>100000-10563</f>
        <v>89437</v>
      </c>
      <c r="O384" s="34">
        <f t="shared" si="289"/>
        <v>100000</v>
      </c>
      <c r="P384" s="107"/>
      <c r="Q384" s="107"/>
      <c r="R384" s="108">
        <v>100000</v>
      </c>
      <c r="S384" s="34">
        <f t="shared" si="290"/>
        <v>10000</v>
      </c>
      <c r="T384" s="108"/>
      <c r="U384" s="108"/>
      <c r="V384" s="108">
        <v>10000</v>
      </c>
      <c r="W384" s="13"/>
      <c r="X384" s="13"/>
      <c r="Y384" s="13"/>
      <c r="Z384" s="13"/>
    </row>
    <row r="385" spans="1:26" ht="39.6">
      <c r="A385" s="100">
        <v>3</v>
      </c>
      <c r="B385" s="65" t="s">
        <v>678</v>
      </c>
      <c r="C385" s="14" t="s">
        <v>6</v>
      </c>
      <c r="D385" s="113"/>
      <c r="E385" s="14" t="s">
        <v>169</v>
      </c>
      <c r="F385" s="113" t="s">
        <v>682</v>
      </c>
      <c r="G385" s="67">
        <v>103352</v>
      </c>
      <c r="H385" s="107"/>
      <c r="I385" s="107"/>
      <c r="J385" s="108">
        <f t="shared" si="291"/>
        <v>103352</v>
      </c>
      <c r="K385" s="34">
        <f t="shared" si="288"/>
        <v>0</v>
      </c>
      <c r="L385" s="107"/>
      <c r="M385" s="107"/>
      <c r="N385" s="108"/>
      <c r="O385" s="34">
        <f t="shared" si="289"/>
        <v>0</v>
      </c>
      <c r="P385" s="107"/>
      <c r="Q385" s="107"/>
      <c r="R385" s="108"/>
      <c r="S385" s="34">
        <f t="shared" si="290"/>
        <v>70000</v>
      </c>
      <c r="T385" s="108"/>
      <c r="U385" s="108"/>
      <c r="V385" s="108">
        <v>70000</v>
      </c>
      <c r="W385" s="13"/>
      <c r="X385" s="13"/>
      <c r="Y385" s="13"/>
      <c r="Z385" s="13"/>
    </row>
    <row r="386" spans="1:26" ht="46.8">
      <c r="A386" s="100">
        <v>4</v>
      </c>
      <c r="B386" s="65" t="s">
        <v>679</v>
      </c>
      <c r="C386" s="14" t="s">
        <v>6</v>
      </c>
      <c r="D386" s="113"/>
      <c r="E386" s="14" t="s">
        <v>249</v>
      </c>
      <c r="F386" s="113" t="s">
        <v>683</v>
      </c>
      <c r="G386" s="67">
        <v>148152</v>
      </c>
      <c r="H386" s="107"/>
      <c r="I386" s="107"/>
      <c r="J386" s="108">
        <f t="shared" si="291"/>
        <v>148152</v>
      </c>
      <c r="K386" s="34">
        <f t="shared" si="288"/>
        <v>0</v>
      </c>
      <c r="L386" s="107"/>
      <c r="M386" s="107"/>
      <c r="N386" s="108"/>
      <c r="O386" s="34">
        <f t="shared" si="289"/>
        <v>0</v>
      </c>
      <c r="P386" s="107"/>
      <c r="Q386" s="107"/>
      <c r="R386" s="108"/>
      <c r="S386" s="34">
        <f t="shared" si="290"/>
        <v>135000</v>
      </c>
      <c r="T386" s="108"/>
      <c r="U386" s="108"/>
      <c r="V386" s="108">
        <v>135000</v>
      </c>
      <c r="W386" s="13"/>
      <c r="X386" s="13"/>
      <c r="Y386" s="13"/>
      <c r="Z386" s="13"/>
    </row>
    <row r="387" spans="1:26">
      <c r="A387" s="7" t="s">
        <v>200</v>
      </c>
      <c r="B387" s="8" t="s">
        <v>344</v>
      </c>
      <c r="C387" s="12"/>
      <c r="D387" s="114"/>
      <c r="E387" s="12"/>
      <c r="F387" s="114"/>
      <c r="G387" s="9">
        <f t="shared" ref="G387:V389" si="292">G388</f>
        <v>543911</v>
      </c>
      <c r="H387" s="9">
        <f t="shared" si="292"/>
        <v>0</v>
      </c>
      <c r="I387" s="9">
        <f t="shared" si="292"/>
        <v>0</v>
      </c>
      <c r="J387" s="9">
        <f t="shared" si="292"/>
        <v>543911</v>
      </c>
      <c r="K387" s="9">
        <f t="shared" si="292"/>
        <v>0</v>
      </c>
      <c r="L387" s="9">
        <f t="shared" si="292"/>
        <v>0</v>
      </c>
      <c r="M387" s="9">
        <f t="shared" si="292"/>
        <v>0</v>
      </c>
      <c r="N387" s="9">
        <f t="shared" si="292"/>
        <v>0</v>
      </c>
      <c r="O387" s="9">
        <f t="shared" si="292"/>
        <v>0</v>
      </c>
      <c r="P387" s="9">
        <f t="shared" si="292"/>
        <v>0</v>
      </c>
      <c r="Q387" s="9">
        <f t="shared" si="292"/>
        <v>0</v>
      </c>
      <c r="R387" s="9">
        <f t="shared" si="292"/>
        <v>0</v>
      </c>
      <c r="S387" s="9">
        <f t="shared" si="292"/>
        <v>250000</v>
      </c>
      <c r="T387" s="9">
        <f t="shared" si="292"/>
        <v>0</v>
      </c>
      <c r="U387" s="9">
        <f t="shared" si="292"/>
        <v>0</v>
      </c>
      <c r="V387" s="9">
        <f>V388</f>
        <v>250000</v>
      </c>
    </row>
    <row r="388" spans="1:26" s="6" customFormat="1">
      <c r="A388" s="7">
        <v>1</v>
      </c>
      <c r="B388" s="8" t="s">
        <v>33</v>
      </c>
      <c r="C388" s="7"/>
      <c r="D388" s="111"/>
      <c r="E388" s="7"/>
      <c r="F388" s="111"/>
      <c r="G388" s="9">
        <f t="shared" si="292"/>
        <v>543911</v>
      </c>
      <c r="H388" s="9">
        <f t="shared" si="292"/>
        <v>0</v>
      </c>
      <c r="I388" s="9">
        <f t="shared" si="292"/>
        <v>0</v>
      </c>
      <c r="J388" s="9">
        <f t="shared" si="292"/>
        <v>543911</v>
      </c>
      <c r="K388" s="9">
        <f t="shared" si="292"/>
        <v>0</v>
      </c>
      <c r="L388" s="9">
        <f t="shared" si="292"/>
        <v>0</v>
      </c>
      <c r="M388" s="9">
        <f t="shared" si="292"/>
        <v>0</v>
      </c>
      <c r="N388" s="9">
        <f t="shared" si="292"/>
        <v>0</v>
      </c>
      <c r="O388" s="9">
        <f t="shared" si="292"/>
        <v>0</v>
      </c>
      <c r="P388" s="9">
        <f t="shared" si="292"/>
        <v>0</v>
      </c>
      <c r="Q388" s="9">
        <f t="shared" si="292"/>
        <v>0</v>
      </c>
      <c r="R388" s="9">
        <f t="shared" si="292"/>
        <v>0</v>
      </c>
      <c r="S388" s="9">
        <f t="shared" si="292"/>
        <v>250000</v>
      </c>
      <c r="T388" s="9">
        <f t="shared" si="292"/>
        <v>0</v>
      </c>
      <c r="U388" s="9">
        <f t="shared" si="292"/>
        <v>0</v>
      </c>
      <c r="V388" s="9">
        <f t="shared" si="292"/>
        <v>250000</v>
      </c>
    </row>
    <row r="389" spans="1:26" ht="31.2">
      <c r="A389" s="7" t="s">
        <v>56</v>
      </c>
      <c r="B389" s="10" t="s">
        <v>5</v>
      </c>
      <c r="C389" s="7"/>
      <c r="D389" s="111"/>
      <c r="E389" s="7"/>
      <c r="F389" s="111"/>
      <c r="G389" s="11">
        <f>G390</f>
        <v>543911</v>
      </c>
      <c r="H389" s="11">
        <f t="shared" si="292"/>
        <v>0</v>
      </c>
      <c r="I389" s="11">
        <f t="shared" si="292"/>
        <v>0</v>
      </c>
      <c r="J389" s="11">
        <f t="shared" si="292"/>
        <v>543911</v>
      </c>
      <c r="K389" s="11">
        <f t="shared" si="292"/>
        <v>0</v>
      </c>
      <c r="L389" s="11">
        <f t="shared" si="292"/>
        <v>0</v>
      </c>
      <c r="M389" s="11">
        <f t="shared" si="292"/>
        <v>0</v>
      </c>
      <c r="N389" s="11">
        <f t="shared" si="292"/>
        <v>0</v>
      </c>
      <c r="O389" s="11">
        <f t="shared" si="292"/>
        <v>0</v>
      </c>
      <c r="P389" s="11">
        <f t="shared" si="292"/>
        <v>0</v>
      </c>
      <c r="Q389" s="11">
        <f t="shared" si="292"/>
        <v>0</v>
      </c>
      <c r="R389" s="11">
        <f t="shared" si="292"/>
        <v>0</v>
      </c>
      <c r="S389" s="11">
        <f t="shared" si="292"/>
        <v>250000</v>
      </c>
      <c r="T389" s="11">
        <f t="shared" si="292"/>
        <v>0</v>
      </c>
      <c r="U389" s="11">
        <f t="shared" si="292"/>
        <v>0</v>
      </c>
      <c r="V389" s="11">
        <f t="shared" si="292"/>
        <v>250000</v>
      </c>
    </row>
    <row r="390" spans="1:26" s="145" customFormat="1" ht="62.4">
      <c r="A390" s="14">
        <v>1</v>
      </c>
      <c r="B390" s="65" t="s">
        <v>684</v>
      </c>
      <c r="C390" s="14" t="s">
        <v>345</v>
      </c>
      <c r="D390" s="113"/>
      <c r="E390" s="14" t="s">
        <v>206</v>
      </c>
      <c r="F390" s="113" t="s">
        <v>685</v>
      </c>
      <c r="G390" s="67">
        <v>543911</v>
      </c>
      <c r="H390" s="144"/>
      <c r="I390" s="144"/>
      <c r="J390" s="58">
        <f t="shared" ref="J390" si="293">G390</f>
        <v>543911</v>
      </c>
      <c r="K390" s="34">
        <f t="shared" ref="K390" si="294">L390+M390+N390</f>
        <v>0</v>
      </c>
      <c r="L390" s="144"/>
      <c r="M390" s="144"/>
      <c r="N390" s="58"/>
      <c r="O390" s="34">
        <f t="shared" ref="O390" si="295">P390+Q390+R390</f>
        <v>0</v>
      </c>
      <c r="P390" s="144"/>
      <c r="Q390" s="144"/>
      <c r="R390" s="58"/>
      <c r="S390" s="34">
        <f t="shared" ref="S390" si="296">T390+U390+V390</f>
        <v>250000</v>
      </c>
      <c r="T390" s="144"/>
      <c r="U390" s="144"/>
      <c r="V390" s="58">
        <v>250000</v>
      </c>
    </row>
    <row r="391" spans="1:26" s="6" customFormat="1" ht="46.8">
      <c r="A391" s="7" t="s">
        <v>657</v>
      </c>
      <c r="B391" s="26" t="s">
        <v>658</v>
      </c>
      <c r="C391" s="7"/>
      <c r="D391" s="111"/>
      <c r="E391" s="7"/>
      <c r="F391" s="111"/>
      <c r="G391" s="9">
        <f>G392</f>
        <v>62952</v>
      </c>
      <c r="H391" s="9">
        <f t="shared" ref="H391:V391" si="297">H392</f>
        <v>0</v>
      </c>
      <c r="I391" s="9">
        <f t="shared" si="297"/>
        <v>0</v>
      </c>
      <c r="J391" s="9">
        <f t="shared" si="297"/>
        <v>22952</v>
      </c>
      <c r="K391" s="9">
        <f t="shared" si="297"/>
        <v>27168</v>
      </c>
      <c r="L391" s="9">
        <f t="shared" si="297"/>
        <v>0</v>
      </c>
      <c r="M391" s="9">
        <f t="shared" si="297"/>
        <v>0</v>
      </c>
      <c r="N391" s="9">
        <f t="shared" si="297"/>
        <v>14721</v>
      </c>
      <c r="O391" s="9">
        <f t="shared" si="297"/>
        <v>29947</v>
      </c>
      <c r="P391" s="9">
        <f t="shared" si="297"/>
        <v>0</v>
      </c>
      <c r="Q391" s="9">
        <f t="shared" si="297"/>
        <v>0</v>
      </c>
      <c r="R391" s="9">
        <f t="shared" si="297"/>
        <v>17500</v>
      </c>
      <c r="S391" s="9">
        <f t="shared" si="297"/>
        <v>40000</v>
      </c>
      <c r="T391" s="9">
        <f t="shared" si="297"/>
        <v>0</v>
      </c>
      <c r="U391" s="9">
        <f t="shared" si="297"/>
        <v>0</v>
      </c>
      <c r="V391" s="9">
        <f t="shared" si="297"/>
        <v>12447</v>
      </c>
    </row>
    <row r="392" spans="1:26" s="6" customFormat="1" ht="31.2">
      <c r="A392" s="7" t="s">
        <v>51</v>
      </c>
      <c r="B392" s="8" t="s">
        <v>70</v>
      </c>
      <c r="C392" s="7"/>
      <c r="D392" s="111"/>
      <c r="E392" s="7"/>
      <c r="F392" s="111"/>
      <c r="G392" s="9">
        <f>G393</f>
        <v>62952</v>
      </c>
      <c r="H392" s="9">
        <f t="shared" ref="H392:V393" si="298">H393</f>
        <v>0</v>
      </c>
      <c r="I392" s="9">
        <f t="shared" si="298"/>
        <v>0</v>
      </c>
      <c r="J392" s="9">
        <f t="shared" si="298"/>
        <v>22952</v>
      </c>
      <c r="K392" s="9">
        <f t="shared" si="298"/>
        <v>27168</v>
      </c>
      <c r="L392" s="9">
        <f t="shared" si="298"/>
        <v>0</v>
      </c>
      <c r="M392" s="9">
        <f t="shared" si="298"/>
        <v>0</v>
      </c>
      <c r="N392" s="9">
        <f t="shared" si="298"/>
        <v>14721</v>
      </c>
      <c r="O392" s="9">
        <f t="shared" si="298"/>
        <v>29947</v>
      </c>
      <c r="P392" s="9">
        <f t="shared" si="298"/>
        <v>0</v>
      </c>
      <c r="Q392" s="9">
        <f t="shared" si="298"/>
        <v>0</v>
      </c>
      <c r="R392" s="9">
        <f t="shared" si="298"/>
        <v>17500</v>
      </c>
      <c r="S392" s="9">
        <f t="shared" si="298"/>
        <v>40000</v>
      </c>
      <c r="T392" s="9">
        <f t="shared" si="298"/>
        <v>0</v>
      </c>
      <c r="U392" s="9">
        <f t="shared" si="298"/>
        <v>0</v>
      </c>
      <c r="V392" s="9">
        <f t="shared" si="298"/>
        <v>12447</v>
      </c>
    </row>
    <row r="393" spans="1:26">
      <c r="A393" s="7">
        <v>1</v>
      </c>
      <c r="B393" s="8" t="s">
        <v>33</v>
      </c>
      <c r="C393" s="7"/>
      <c r="D393" s="111"/>
      <c r="E393" s="7"/>
      <c r="F393" s="111"/>
      <c r="G393" s="11">
        <f>G394</f>
        <v>62952</v>
      </c>
      <c r="H393" s="11"/>
      <c r="I393" s="11"/>
      <c r="J393" s="11">
        <f t="shared" si="298"/>
        <v>22952</v>
      </c>
      <c r="K393" s="11">
        <f t="shared" si="298"/>
        <v>27168</v>
      </c>
      <c r="L393" s="11"/>
      <c r="M393" s="11"/>
      <c r="N393" s="11">
        <f t="shared" si="298"/>
        <v>14721</v>
      </c>
      <c r="O393" s="11">
        <f t="shared" si="298"/>
        <v>29947</v>
      </c>
      <c r="P393" s="11"/>
      <c r="Q393" s="11"/>
      <c r="R393" s="11">
        <f t="shared" si="298"/>
        <v>17500</v>
      </c>
      <c r="S393" s="11">
        <f>S394</f>
        <v>40000</v>
      </c>
      <c r="T393" s="11"/>
      <c r="U393" s="11"/>
      <c r="V393" s="11">
        <f t="shared" si="298"/>
        <v>12447</v>
      </c>
    </row>
    <row r="394" spans="1:26" ht="52.8">
      <c r="A394" s="12">
        <v>1</v>
      </c>
      <c r="B394" s="60" t="s">
        <v>3</v>
      </c>
      <c r="C394" s="12" t="s">
        <v>6</v>
      </c>
      <c r="D394" s="114"/>
      <c r="E394" s="12" t="s">
        <v>7</v>
      </c>
      <c r="F394" s="114" t="s">
        <v>8</v>
      </c>
      <c r="G394" s="15">
        <f>J394+I394+H394</f>
        <v>62952</v>
      </c>
      <c r="H394" s="15"/>
      <c r="I394" s="15">
        <v>40000</v>
      </c>
      <c r="J394" s="15">
        <f>62952-40000</f>
        <v>22952</v>
      </c>
      <c r="K394" s="34">
        <f t="shared" ref="K394" si="299">L394+M394+N394</f>
        <v>27168</v>
      </c>
      <c r="L394" s="15"/>
      <c r="M394" s="15">
        <v>12447</v>
      </c>
      <c r="N394" s="15">
        <f>17500-2779</f>
        <v>14721</v>
      </c>
      <c r="O394" s="34">
        <f t="shared" ref="O394" si="300">P394+Q394+R394</f>
        <v>29947</v>
      </c>
      <c r="P394" s="15"/>
      <c r="Q394" s="15">
        <v>12447</v>
      </c>
      <c r="R394" s="15">
        <v>17500</v>
      </c>
      <c r="S394" s="34">
        <f t="shared" ref="S394" si="301">T394+U394+V394</f>
        <v>40000</v>
      </c>
      <c r="T394" s="15"/>
      <c r="U394" s="15">
        <v>27553</v>
      </c>
      <c r="V394" s="15">
        <v>12447</v>
      </c>
    </row>
    <row r="395" spans="1:26" s="6" customFormat="1" ht="62.4">
      <c r="A395" s="7" t="s">
        <v>659</v>
      </c>
      <c r="B395" s="26" t="s">
        <v>660</v>
      </c>
      <c r="C395" s="7"/>
      <c r="D395" s="111"/>
      <c r="E395" s="7"/>
      <c r="F395" s="111"/>
      <c r="G395" s="9">
        <f>G396</f>
        <v>26233</v>
      </c>
      <c r="H395" s="9">
        <f t="shared" ref="H395" si="302">H396</f>
        <v>0</v>
      </c>
      <c r="I395" s="9">
        <f t="shared" ref="I395" si="303">I396</f>
        <v>0</v>
      </c>
      <c r="J395" s="9">
        <f t="shared" ref="J395" si="304">J396</f>
        <v>26233</v>
      </c>
      <c r="K395" s="9">
        <f t="shared" ref="K395" si="305">K396</f>
        <v>4000</v>
      </c>
      <c r="L395" s="9">
        <f t="shared" ref="L395" si="306">L396</f>
        <v>0</v>
      </c>
      <c r="M395" s="9">
        <f t="shared" ref="M395" si="307">M396</f>
        <v>0</v>
      </c>
      <c r="N395" s="9">
        <f t="shared" ref="N395" si="308">N396</f>
        <v>4000</v>
      </c>
      <c r="O395" s="9">
        <f t="shared" ref="O395" si="309">O396</f>
        <v>4000</v>
      </c>
      <c r="P395" s="9">
        <f t="shared" ref="P395" si="310">P396</f>
        <v>0</v>
      </c>
      <c r="Q395" s="9">
        <f t="shared" ref="Q395" si="311">Q396</f>
        <v>0</v>
      </c>
      <c r="R395" s="9">
        <f t="shared" ref="R395" si="312">R396</f>
        <v>4000</v>
      </c>
      <c r="S395" s="9">
        <f t="shared" ref="S395" si="313">S396</f>
        <v>1000</v>
      </c>
      <c r="T395" s="9">
        <f t="shared" ref="T395" si="314">T396</f>
        <v>0</v>
      </c>
      <c r="U395" s="9">
        <f t="shared" ref="U395" si="315">U396</f>
        <v>0</v>
      </c>
      <c r="V395" s="9">
        <f t="shared" ref="V395" si="316">V396</f>
        <v>1000</v>
      </c>
    </row>
    <row r="396" spans="1:26">
      <c r="A396" s="7" t="s">
        <v>51</v>
      </c>
      <c r="B396" s="8" t="s">
        <v>93</v>
      </c>
      <c r="C396" s="12"/>
      <c r="D396" s="114"/>
      <c r="E396" s="12"/>
      <c r="F396" s="114"/>
      <c r="G396" s="9">
        <f t="shared" ref="G396:V398" si="317">G397</f>
        <v>26233</v>
      </c>
      <c r="H396" s="9">
        <f t="shared" si="317"/>
        <v>0</v>
      </c>
      <c r="I396" s="9">
        <f t="shared" si="317"/>
        <v>0</v>
      </c>
      <c r="J396" s="9">
        <f t="shared" si="317"/>
        <v>26233</v>
      </c>
      <c r="K396" s="9">
        <f t="shared" si="317"/>
        <v>4000</v>
      </c>
      <c r="L396" s="9">
        <f t="shared" si="317"/>
        <v>0</v>
      </c>
      <c r="M396" s="9">
        <f t="shared" si="317"/>
        <v>0</v>
      </c>
      <c r="N396" s="9">
        <f t="shared" si="317"/>
        <v>4000</v>
      </c>
      <c r="O396" s="9">
        <f t="shared" si="317"/>
        <v>4000</v>
      </c>
      <c r="P396" s="9">
        <f t="shared" si="317"/>
        <v>0</v>
      </c>
      <c r="Q396" s="9">
        <f t="shared" si="317"/>
        <v>0</v>
      </c>
      <c r="R396" s="9">
        <f t="shared" si="317"/>
        <v>4000</v>
      </c>
      <c r="S396" s="9">
        <f t="shared" si="317"/>
        <v>1000</v>
      </c>
      <c r="T396" s="9">
        <f t="shared" si="317"/>
        <v>0</v>
      </c>
      <c r="U396" s="9">
        <f t="shared" si="317"/>
        <v>0</v>
      </c>
      <c r="V396" s="9">
        <f>V397</f>
        <v>1000</v>
      </c>
    </row>
    <row r="397" spans="1:26" s="6" customFormat="1">
      <c r="A397" s="7">
        <v>1</v>
      </c>
      <c r="B397" s="8" t="s">
        <v>33</v>
      </c>
      <c r="C397" s="7"/>
      <c r="D397" s="111"/>
      <c r="E397" s="7"/>
      <c r="F397" s="111"/>
      <c r="G397" s="9">
        <f t="shared" si="317"/>
        <v>26233</v>
      </c>
      <c r="H397" s="9">
        <f t="shared" si="317"/>
        <v>0</v>
      </c>
      <c r="I397" s="9">
        <f t="shared" si="317"/>
        <v>0</v>
      </c>
      <c r="J397" s="9">
        <f t="shared" si="317"/>
        <v>26233</v>
      </c>
      <c r="K397" s="9">
        <f t="shared" si="317"/>
        <v>4000</v>
      </c>
      <c r="L397" s="9">
        <f t="shared" si="317"/>
        <v>0</v>
      </c>
      <c r="M397" s="9">
        <f t="shared" si="317"/>
        <v>0</v>
      </c>
      <c r="N397" s="9">
        <f t="shared" si="317"/>
        <v>4000</v>
      </c>
      <c r="O397" s="9">
        <f t="shared" si="317"/>
        <v>4000</v>
      </c>
      <c r="P397" s="9">
        <f t="shared" si="317"/>
        <v>0</v>
      </c>
      <c r="Q397" s="9">
        <f t="shared" si="317"/>
        <v>0</v>
      </c>
      <c r="R397" s="9">
        <f t="shared" si="317"/>
        <v>4000</v>
      </c>
      <c r="S397" s="9">
        <f t="shared" si="317"/>
        <v>1000</v>
      </c>
      <c r="T397" s="9">
        <f t="shared" si="317"/>
        <v>0</v>
      </c>
      <c r="U397" s="9">
        <f t="shared" si="317"/>
        <v>0</v>
      </c>
      <c r="V397" s="9">
        <f t="shared" si="317"/>
        <v>1000</v>
      </c>
    </row>
    <row r="398" spans="1:26" ht="31.2">
      <c r="A398" s="7" t="s">
        <v>56</v>
      </c>
      <c r="B398" s="10" t="s">
        <v>5</v>
      </c>
      <c r="C398" s="7"/>
      <c r="D398" s="111"/>
      <c r="E398" s="7"/>
      <c r="F398" s="111"/>
      <c r="G398" s="11">
        <f>G399</f>
        <v>26233</v>
      </c>
      <c r="H398" s="11">
        <f t="shared" si="317"/>
        <v>0</v>
      </c>
      <c r="I398" s="11">
        <f t="shared" si="317"/>
        <v>0</v>
      </c>
      <c r="J398" s="11">
        <f t="shared" si="317"/>
        <v>26233</v>
      </c>
      <c r="K398" s="11">
        <f t="shared" si="317"/>
        <v>4000</v>
      </c>
      <c r="L398" s="11">
        <f t="shared" si="317"/>
        <v>0</v>
      </c>
      <c r="M398" s="11">
        <f t="shared" si="317"/>
        <v>0</v>
      </c>
      <c r="N398" s="11">
        <f t="shared" si="317"/>
        <v>4000</v>
      </c>
      <c r="O398" s="11">
        <f t="shared" si="317"/>
        <v>4000</v>
      </c>
      <c r="P398" s="11">
        <f t="shared" si="317"/>
        <v>0</v>
      </c>
      <c r="Q398" s="11">
        <f t="shared" si="317"/>
        <v>0</v>
      </c>
      <c r="R398" s="11">
        <f t="shared" si="317"/>
        <v>4000</v>
      </c>
      <c r="S398" s="11">
        <f t="shared" si="317"/>
        <v>1000</v>
      </c>
      <c r="T398" s="11">
        <f t="shared" si="317"/>
        <v>0</v>
      </c>
      <c r="U398" s="11">
        <f t="shared" si="317"/>
        <v>0</v>
      </c>
      <c r="V398" s="11">
        <f t="shared" si="317"/>
        <v>1000</v>
      </c>
    </row>
    <row r="399" spans="1:26" ht="39.6">
      <c r="A399" s="14">
        <v>1</v>
      </c>
      <c r="B399" s="27" t="s">
        <v>94</v>
      </c>
      <c r="C399" s="14" t="s">
        <v>161</v>
      </c>
      <c r="D399" s="113"/>
      <c r="E399" s="14" t="s">
        <v>65</v>
      </c>
      <c r="F399" s="113" t="s">
        <v>661</v>
      </c>
      <c r="G399" s="34">
        <v>26233</v>
      </c>
      <c r="H399" s="34"/>
      <c r="I399" s="34"/>
      <c r="J399" s="34">
        <f>G399</f>
        <v>26233</v>
      </c>
      <c r="K399" s="34">
        <f t="shared" ref="K399" si="318">L399+M399+N399</f>
        <v>4000</v>
      </c>
      <c r="L399" s="34"/>
      <c r="M399" s="34"/>
      <c r="N399" s="34">
        <v>4000</v>
      </c>
      <c r="O399" s="34">
        <f t="shared" ref="O399" si="319">P399+Q399+R399</f>
        <v>4000</v>
      </c>
      <c r="P399" s="34"/>
      <c r="Q399" s="34"/>
      <c r="R399" s="34">
        <v>4000</v>
      </c>
      <c r="S399" s="34">
        <f t="shared" ref="S399" si="320">T399+U399+V399</f>
        <v>1000</v>
      </c>
      <c r="T399" s="34"/>
      <c r="U399" s="34"/>
      <c r="V399" s="34">
        <v>1000</v>
      </c>
    </row>
    <row r="400" spans="1:26" s="6" customFormat="1">
      <c r="A400" s="7" t="s">
        <v>662</v>
      </c>
      <c r="B400" s="26" t="s">
        <v>666</v>
      </c>
      <c r="C400" s="7"/>
      <c r="D400" s="111"/>
      <c r="E400" s="7"/>
      <c r="F400" s="111"/>
      <c r="G400" s="9">
        <f>G401</f>
        <v>16428.575000000001</v>
      </c>
      <c r="H400" s="9">
        <f t="shared" ref="H400:V400" si="321">H401</f>
        <v>0</v>
      </c>
      <c r="I400" s="9">
        <f t="shared" si="321"/>
        <v>14257</v>
      </c>
      <c r="J400" s="9">
        <f t="shared" si="321"/>
        <v>2171.5750000000007</v>
      </c>
      <c r="K400" s="9">
        <f t="shared" si="321"/>
        <v>12236</v>
      </c>
      <c r="L400" s="9">
        <f t="shared" si="321"/>
        <v>0</v>
      </c>
      <c r="M400" s="9">
        <f t="shared" si="321"/>
        <v>10793</v>
      </c>
      <c r="N400" s="9">
        <f t="shared" si="321"/>
        <v>1443</v>
      </c>
      <c r="O400" s="9">
        <f t="shared" si="321"/>
        <v>12236</v>
      </c>
      <c r="P400" s="9">
        <f t="shared" si="321"/>
        <v>0</v>
      </c>
      <c r="Q400" s="9">
        <f t="shared" si="321"/>
        <v>10793</v>
      </c>
      <c r="R400" s="9">
        <f t="shared" si="321"/>
        <v>1443</v>
      </c>
      <c r="S400" s="9">
        <f t="shared" si="321"/>
        <v>3464</v>
      </c>
      <c r="T400" s="9">
        <f t="shared" si="321"/>
        <v>0</v>
      </c>
      <c r="U400" s="9">
        <f t="shared" si="321"/>
        <v>3464</v>
      </c>
      <c r="V400" s="9">
        <f t="shared" si="321"/>
        <v>0</v>
      </c>
    </row>
    <row r="401" spans="1:22" ht="31.2">
      <c r="A401" s="12"/>
      <c r="B401" s="8" t="s">
        <v>669</v>
      </c>
      <c r="C401" s="12"/>
      <c r="D401" s="114"/>
      <c r="E401" s="12"/>
      <c r="F401" s="114"/>
      <c r="G401" s="9">
        <f t="shared" ref="G401:V403" si="322">G402</f>
        <v>16428.575000000001</v>
      </c>
      <c r="H401" s="9">
        <f t="shared" si="322"/>
        <v>0</v>
      </c>
      <c r="I401" s="9">
        <f t="shared" si="322"/>
        <v>14257</v>
      </c>
      <c r="J401" s="9">
        <f t="shared" si="322"/>
        <v>2171.5750000000007</v>
      </c>
      <c r="K401" s="9">
        <f t="shared" si="322"/>
        <v>12236</v>
      </c>
      <c r="L401" s="9">
        <f t="shared" si="322"/>
        <v>0</v>
      </c>
      <c r="M401" s="9">
        <f t="shared" si="322"/>
        <v>10793</v>
      </c>
      <c r="N401" s="9">
        <f t="shared" si="322"/>
        <v>1443</v>
      </c>
      <c r="O401" s="9">
        <f t="shared" si="322"/>
        <v>12236</v>
      </c>
      <c r="P401" s="9">
        <f t="shared" si="322"/>
        <v>0</v>
      </c>
      <c r="Q401" s="9">
        <f t="shared" si="322"/>
        <v>10793</v>
      </c>
      <c r="R401" s="9">
        <f t="shared" si="322"/>
        <v>1443</v>
      </c>
      <c r="S401" s="9">
        <f t="shared" si="322"/>
        <v>3464</v>
      </c>
      <c r="T401" s="9">
        <f t="shared" si="322"/>
        <v>0</v>
      </c>
      <c r="U401" s="9">
        <f t="shared" si="322"/>
        <v>3464</v>
      </c>
      <c r="V401" s="9">
        <f>V402</f>
        <v>0</v>
      </c>
    </row>
    <row r="402" spans="1:22" s="6" customFormat="1">
      <c r="A402" s="7">
        <v>1</v>
      </c>
      <c r="B402" s="8" t="s">
        <v>33</v>
      </c>
      <c r="C402" s="7"/>
      <c r="D402" s="111"/>
      <c r="E402" s="7"/>
      <c r="F402" s="111"/>
      <c r="G402" s="9">
        <f t="shared" si="322"/>
        <v>16428.575000000001</v>
      </c>
      <c r="H402" s="9">
        <f t="shared" si="322"/>
        <v>0</v>
      </c>
      <c r="I402" s="9">
        <f t="shared" si="322"/>
        <v>14257</v>
      </c>
      <c r="J402" s="9">
        <f t="shared" si="322"/>
        <v>2171.5750000000007</v>
      </c>
      <c r="K402" s="9">
        <f t="shared" si="322"/>
        <v>12236</v>
      </c>
      <c r="L402" s="9">
        <f t="shared" si="322"/>
        <v>0</v>
      </c>
      <c r="M402" s="9">
        <f t="shared" si="322"/>
        <v>10793</v>
      </c>
      <c r="N402" s="9">
        <f t="shared" si="322"/>
        <v>1443</v>
      </c>
      <c r="O402" s="9">
        <f t="shared" si="322"/>
        <v>12236</v>
      </c>
      <c r="P402" s="9">
        <f t="shared" si="322"/>
        <v>0</v>
      </c>
      <c r="Q402" s="9">
        <f t="shared" si="322"/>
        <v>10793</v>
      </c>
      <c r="R402" s="9">
        <f t="shared" si="322"/>
        <v>1443</v>
      </c>
      <c r="S402" s="9">
        <f t="shared" si="322"/>
        <v>3464</v>
      </c>
      <c r="T402" s="9">
        <f t="shared" si="322"/>
        <v>0</v>
      </c>
      <c r="U402" s="9">
        <f t="shared" si="322"/>
        <v>3464</v>
      </c>
      <c r="V402" s="9">
        <f t="shared" si="322"/>
        <v>0</v>
      </c>
    </row>
    <row r="403" spans="1:22" ht="31.2">
      <c r="A403" s="7" t="s">
        <v>56</v>
      </c>
      <c r="B403" s="10" t="s">
        <v>5</v>
      </c>
      <c r="C403" s="7"/>
      <c r="D403" s="111"/>
      <c r="E403" s="7"/>
      <c r="F403" s="111"/>
      <c r="G403" s="11">
        <f>G404</f>
        <v>16428.575000000001</v>
      </c>
      <c r="H403" s="11">
        <f t="shared" si="322"/>
        <v>0</v>
      </c>
      <c r="I403" s="11">
        <f t="shared" si="322"/>
        <v>14257</v>
      </c>
      <c r="J403" s="11">
        <f t="shared" si="322"/>
        <v>2171.5750000000007</v>
      </c>
      <c r="K403" s="11">
        <f t="shared" si="322"/>
        <v>12236</v>
      </c>
      <c r="L403" s="11">
        <f t="shared" si="322"/>
        <v>0</v>
      </c>
      <c r="M403" s="11">
        <f t="shared" si="322"/>
        <v>10793</v>
      </c>
      <c r="N403" s="11">
        <f t="shared" si="322"/>
        <v>1443</v>
      </c>
      <c r="O403" s="11">
        <f t="shared" si="322"/>
        <v>12236</v>
      </c>
      <c r="P403" s="11">
        <f t="shared" si="322"/>
        <v>0</v>
      </c>
      <c r="Q403" s="11">
        <f t="shared" si="322"/>
        <v>10793</v>
      </c>
      <c r="R403" s="11">
        <f t="shared" si="322"/>
        <v>1443</v>
      </c>
      <c r="S403" s="11">
        <f t="shared" si="322"/>
        <v>3464</v>
      </c>
      <c r="T403" s="11">
        <f t="shared" si="322"/>
        <v>0</v>
      </c>
      <c r="U403" s="11">
        <f t="shared" si="322"/>
        <v>3464</v>
      </c>
      <c r="V403" s="11">
        <f t="shared" si="322"/>
        <v>0</v>
      </c>
    </row>
    <row r="404" spans="1:22" ht="92.4">
      <c r="A404" s="14">
        <v>1</v>
      </c>
      <c r="B404" s="27" t="s">
        <v>663</v>
      </c>
      <c r="C404" s="14" t="s">
        <v>166</v>
      </c>
      <c r="D404" s="113" t="s">
        <v>664</v>
      </c>
      <c r="E404" s="14" t="s">
        <v>73</v>
      </c>
      <c r="F404" s="113" t="s">
        <v>665</v>
      </c>
      <c r="G404" s="34">
        <v>16428.575000000001</v>
      </c>
      <c r="H404" s="34"/>
      <c r="I404" s="34">
        <v>14257</v>
      </c>
      <c r="J404" s="34">
        <f>G404-I404</f>
        <v>2171.5750000000007</v>
      </c>
      <c r="K404" s="34">
        <f t="shared" ref="K404" si="323">L404+M404+N404</f>
        <v>12236</v>
      </c>
      <c r="L404" s="34"/>
      <c r="M404" s="34">
        <v>10793</v>
      </c>
      <c r="N404" s="34">
        <v>1443</v>
      </c>
      <c r="O404" s="34">
        <f t="shared" ref="O404" si="324">P404+Q404+R404</f>
        <v>12236</v>
      </c>
      <c r="P404" s="34"/>
      <c r="Q404" s="34">
        <v>10793</v>
      </c>
      <c r="R404" s="34">
        <v>1443</v>
      </c>
      <c r="S404" s="34">
        <f t="shared" ref="S404" si="325">T404+U404+V404</f>
        <v>3464</v>
      </c>
      <c r="T404" s="34"/>
      <c r="U404" s="34">
        <v>3464</v>
      </c>
      <c r="V404" s="34"/>
    </row>
    <row r="405" spans="1:22" s="6" customFormat="1">
      <c r="A405" s="7" t="s">
        <v>667</v>
      </c>
      <c r="B405" s="26" t="s">
        <v>668</v>
      </c>
      <c r="C405" s="7"/>
      <c r="D405" s="111"/>
      <c r="E405" s="7"/>
      <c r="F405" s="111"/>
      <c r="G405" s="9">
        <f t="shared" ref="G405:U405" si="326">G410+G406+G414</f>
        <v>1949195</v>
      </c>
      <c r="H405" s="9">
        <f t="shared" si="326"/>
        <v>0</v>
      </c>
      <c r="I405" s="9">
        <f t="shared" si="326"/>
        <v>0</v>
      </c>
      <c r="J405" s="9">
        <f t="shared" si="326"/>
        <v>1949195</v>
      </c>
      <c r="K405" s="9">
        <f t="shared" si="326"/>
        <v>137769</v>
      </c>
      <c r="L405" s="9">
        <f t="shared" si="326"/>
        <v>0</v>
      </c>
      <c r="M405" s="9">
        <f t="shared" si="326"/>
        <v>0</v>
      </c>
      <c r="N405" s="9">
        <f t="shared" si="326"/>
        <v>137769</v>
      </c>
      <c r="O405" s="9">
        <f t="shared" si="326"/>
        <v>137769</v>
      </c>
      <c r="P405" s="9">
        <f t="shared" si="326"/>
        <v>0</v>
      </c>
      <c r="Q405" s="9">
        <f t="shared" si="326"/>
        <v>0</v>
      </c>
      <c r="R405" s="9">
        <f t="shared" si="326"/>
        <v>137769</v>
      </c>
      <c r="S405" s="9">
        <f t="shared" si="326"/>
        <v>1810563</v>
      </c>
      <c r="T405" s="9">
        <f t="shared" si="326"/>
        <v>0</v>
      </c>
      <c r="U405" s="9">
        <f t="shared" si="326"/>
        <v>0</v>
      </c>
      <c r="V405" s="9">
        <f>V410+V406+V414</f>
        <v>1810563</v>
      </c>
    </row>
    <row r="406" spans="1:22">
      <c r="A406" s="7" t="s">
        <v>51</v>
      </c>
      <c r="B406" s="8" t="s">
        <v>674</v>
      </c>
      <c r="C406" s="12"/>
      <c r="D406" s="114"/>
      <c r="E406" s="12"/>
      <c r="F406" s="114"/>
      <c r="G406" s="9">
        <f t="shared" ref="G406:V408" si="327">G407</f>
        <v>66695</v>
      </c>
      <c r="H406" s="9">
        <f t="shared" si="327"/>
        <v>0</v>
      </c>
      <c r="I406" s="9">
        <f t="shared" si="327"/>
        <v>0</v>
      </c>
      <c r="J406" s="9">
        <f t="shared" si="327"/>
        <v>66695</v>
      </c>
      <c r="K406" s="9">
        <f t="shared" si="327"/>
        <v>38769</v>
      </c>
      <c r="L406" s="9">
        <f t="shared" si="327"/>
        <v>0</v>
      </c>
      <c r="M406" s="9">
        <f t="shared" si="327"/>
        <v>0</v>
      </c>
      <c r="N406" s="9">
        <f t="shared" si="327"/>
        <v>38769</v>
      </c>
      <c r="O406" s="9">
        <f t="shared" si="327"/>
        <v>38769</v>
      </c>
      <c r="P406" s="9">
        <f t="shared" si="327"/>
        <v>0</v>
      </c>
      <c r="Q406" s="9">
        <f t="shared" si="327"/>
        <v>0</v>
      </c>
      <c r="R406" s="9">
        <f t="shared" si="327"/>
        <v>38769</v>
      </c>
      <c r="S406" s="9">
        <f t="shared" si="327"/>
        <v>27063</v>
      </c>
      <c r="T406" s="9">
        <f t="shared" si="327"/>
        <v>0</v>
      </c>
      <c r="U406" s="9">
        <f t="shared" si="327"/>
        <v>0</v>
      </c>
      <c r="V406" s="9">
        <f>V407</f>
        <v>27063</v>
      </c>
    </row>
    <row r="407" spans="1:22" s="6" customFormat="1">
      <c r="A407" s="7">
        <v>1</v>
      </c>
      <c r="B407" s="8" t="s">
        <v>670</v>
      </c>
      <c r="C407" s="7"/>
      <c r="D407" s="111"/>
      <c r="E407" s="7"/>
      <c r="F407" s="111"/>
      <c r="G407" s="9">
        <f t="shared" si="327"/>
        <v>66695</v>
      </c>
      <c r="H407" s="9">
        <f t="shared" si="327"/>
        <v>0</v>
      </c>
      <c r="I407" s="9">
        <f t="shared" si="327"/>
        <v>0</v>
      </c>
      <c r="J407" s="9">
        <f t="shared" si="327"/>
        <v>66695</v>
      </c>
      <c r="K407" s="9">
        <f t="shared" si="327"/>
        <v>38769</v>
      </c>
      <c r="L407" s="9">
        <f t="shared" si="327"/>
        <v>0</v>
      </c>
      <c r="M407" s="9">
        <f t="shared" si="327"/>
        <v>0</v>
      </c>
      <c r="N407" s="9">
        <f t="shared" si="327"/>
        <v>38769</v>
      </c>
      <c r="O407" s="9">
        <f t="shared" si="327"/>
        <v>38769</v>
      </c>
      <c r="P407" s="9">
        <f t="shared" si="327"/>
        <v>0</v>
      </c>
      <c r="Q407" s="9">
        <f t="shared" si="327"/>
        <v>0</v>
      </c>
      <c r="R407" s="9">
        <f t="shared" si="327"/>
        <v>38769</v>
      </c>
      <c r="S407" s="9">
        <f t="shared" si="327"/>
        <v>27063</v>
      </c>
      <c r="T407" s="9">
        <f t="shared" si="327"/>
        <v>0</v>
      </c>
      <c r="U407" s="9">
        <f t="shared" si="327"/>
        <v>0</v>
      </c>
      <c r="V407" s="9">
        <f t="shared" si="327"/>
        <v>27063</v>
      </c>
    </row>
    <row r="408" spans="1:22" ht="31.2">
      <c r="A408" s="7" t="s">
        <v>56</v>
      </c>
      <c r="B408" s="10" t="s">
        <v>671</v>
      </c>
      <c r="C408" s="7"/>
      <c r="D408" s="111"/>
      <c r="E408" s="7"/>
      <c r="F408" s="111"/>
      <c r="G408" s="11">
        <f>G409</f>
        <v>66695</v>
      </c>
      <c r="H408" s="11">
        <f t="shared" si="327"/>
        <v>0</v>
      </c>
      <c r="I408" s="11">
        <f t="shared" si="327"/>
        <v>0</v>
      </c>
      <c r="J408" s="11">
        <f t="shared" si="327"/>
        <v>66695</v>
      </c>
      <c r="K408" s="11">
        <f t="shared" si="327"/>
        <v>38769</v>
      </c>
      <c r="L408" s="11">
        <f t="shared" si="327"/>
        <v>0</v>
      </c>
      <c r="M408" s="11">
        <f t="shared" si="327"/>
        <v>0</v>
      </c>
      <c r="N408" s="11">
        <f t="shared" si="327"/>
        <v>38769</v>
      </c>
      <c r="O408" s="11">
        <f t="shared" si="327"/>
        <v>38769</v>
      </c>
      <c r="P408" s="11">
        <f t="shared" si="327"/>
        <v>0</v>
      </c>
      <c r="Q408" s="11">
        <f t="shared" si="327"/>
        <v>0</v>
      </c>
      <c r="R408" s="11">
        <f t="shared" si="327"/>
        <v>38769</v>
      </c>
      <c r="S408" s="11">
        <f t="shared" si="327"/>
        <v>27063</v>
      </c>
      <c r="T408" s="11">
        <f t="shared" si="327"/>
        <v>0</v>
      </c>
      <c r="U408" s="11">
        <f t="shared" si="327"/>
        <v>0</v>
      </c>
      <c r="V408" s="11">
        <f t="shared" si="327"/>
        <v>27063</v>
      </c>
    </row>
    <row r="409" spans="1:22" ht="31.2">
      <c r="A409" s="14">
        <v>1</v>
      </c>
      <c r="B409" s="27" t="s">
        <v>675</v>
      </c>
      <c r="C409" s="14"/>
      <c r="D409" s="113"/>
      <c r="E409" s="14"/>
      <c r="F409" s="113"/>
      <c r="G409" s="34">
        <v>66695</v>
      </c>
      <c r="H409" s="34"/>
      <c r="I409" s="34"/>
      <c r="J409" s="34">
        <f>G409-I409</f>
        <v>66695</v>
      </c>
      <c r="K409" s="34">
        <f t="shared" ref="K409" si="328">L409+M409+N409</f>
        <v>38769</v>
      </c>
      <c r="L409" s="34"/>
      <c r="M409" s="34"/>
      <c r="N409" s="34">
        <v>38769</v>
      </c>
      <c r="O409" s="34">
        <f t="shared" ref="O409" si="329">P409+Q409+R409</f>
        <v>38769</v>
      </c>
      <c r="P409" s="34"/>
      <c r="Q409" s="34"/>
      <c r="R409" s="34">
        <v>38769</v>
      </c>
      <c r="S409" s="34">
        <f t="shared" ref="S409" si="330">T409+U409+V409</f>
        <v>27063</v>
      </c>
      <c r="T409" s="34"/>
      <c r="U409" s="34"/>
      <c r="V409" s="34">
        <v>27063</v>
      </c>
    </row>
    <row r="410" spans="1:22" ht="31.2">
      <c r="A410" s="7" t="s">
        <v>132</v>
      </c>
      <c r="B410" s="8" t="s">
        <v>672</v>
      </c>
      <c r="C410" s="12"/>
      <c r="D410" s="114"/>
      <c r="E410" s="12"/>
      <c r="F410" s="114"/>
      <c r="G410" s="9">
        <f t="shared" ref="G410:V412" si="331">G411</f>
        <v>199000</v>
      </c>
      <c r="H410" s="9">
        <f t="shared" si="331"/>
        <v>0</v>
      </c>
      <c r="I410" s="9">
        <f t="shared" si="331"/>
        <v>0</v>
      </c>
      <c r="J410" s="9">
        <f t="shared" si="331"/>
        <v>199000</v>
      </c>
      <c r="K410" s="9">
        <f t="shared" si="331"/>
        <v>99000</v>
      </c>
      <c r="L410" s="9">
        <f t="shared" si="331"/>
        <v>0</v>
      </c>
      <c r="M410" s="9">
        <f t="shared" si="331"/>
        <v>0</v>
      </c>
      <c r="N410" s="9">
        <f t="shared" si="331"/>
        <v>99000</v>
      </c>
      <c r="O410" s="9">
        <f t="shared" si="331"/>
        <v>99000</v>
      </c>
      <c r="P410" s="9">
        <f t="shared" si="331"/>
        <v>0</v>
      </c>
      <c r="Q410" s="9">
        <f t="shared" si="331"/>
        <v>0</v>
      </c>
      <c r="R410" s="9">
        <f t="shared" si="331"/>
        <v>99000</v>
      </c>
      <c r="S410" s="9">
        <f t="shared" si="331"/>
        <v>100000</v>
      </c>
      <c r="T410" s="9">
        <f t="shared" si="331"/>
        <v>0</v>
      </c>
      <c r="U410" s="9">
        <f t="shared" si="331"/>
        <v>0</v>
      </c>
      <c r="V410" s="9">
        <f>V411</f>
        <v>100000</v>
      </c>
    </row>
    <row r="411" spans="1:22" s="6" customFormat="1">
      <c r="A411" s="7">
        <v>1</v>
      </c>
      <c r="B411" s="8" t="s">
        <v>670</v>
      </c>
      <c r="C411" s="7"/>
      <c r="D411" s="111"/>
      <c r="E411" s="7"/>
      <c r="F411" s="111"/>
      <c r="G411" s="9">
        <f t="shared" si="331"/>
        <v>199000</v>
      </c>
      <c r="H411" s="9">
        <f t="shared" si="331"/>
        <v>0</v>
      </c>
      <c r="I411" s="9">
        <f t="shared" si="331"/>
        <v>0</v>
      </c>
      <c r="J411" s="9">
        <f t="shared" si="331"/>
        <v>199000</v>
      </c>
      <c r="K411" s="9">
        <f t="shared" si="331"/>
        <v>99000</v>
      </c>
      <c r="L411" s="9">
        <f t="shared" si="331"/>
        <v>0</v>
      </c>
      <c r="M411" s="9">
        <f t="shared" si="331"/>
        <v>0</v>
      </c>
      <c r="N411" s="9">
        <f t="shared" si="331"/>
        <v>99000</v>
      </c>
      <c r="O411" s="9">
        <f t="shared" si="331"/>
        <v>99000</v>
      </c>
      <c r="P411" s="9">
        <f t="shared" si="331"/>
        <v>0</v>
      </c>
      <c r="Q411" s="9">
        <f t="shared" si="331"/>
        <v>0</v>
      </c>
      <c r="R411" s="9">
        <f t="shared" si="331"/>
        <v>99000</v>
      </c>
      <c r="S411" s="9">
        <f t="shared" si="331"/>
        <v>100000</v>
      </c>
      <c r="T411" s="9">
        <f t="shared" si="331"/>
        <v>0</v>
      </c>
      <c r="U411" s="9">
        <f t="shared" si="331"/>
        <v>0</v>
      </c>
      <c r="V411" s="9">
        <f t="shared" si="331"/>
        <v>100000</v>
      </c>
    </row>
    <row r="412" spans="1:22" ht="31.2">
      <c r="A412" s="7" t="s">
        <v>56</v>
      </c>
      <c r="B412" s="10" t="s">
        <v>671</v>
      </c>
      <c r="C412" s="7"/>
      <c r="D412" s="111"/>
      <c r="E412" s="7"/>
      <c r="F412" s="111"/>
      <c r="G412" s="11">
        <f>G413</f>
        <v>199000</v>
      </c>
      <c r="H412" s="11">
        <f t="shared" si="331"/>
        <v>0</v>
      </c>
      <c r="I412" s="11">
        <f t="shared" si="331"/>
        <v>0</v>
      </c>
      <c r="J412" s="11">
        <f t="shared" si="331"/>
        <v>199000</v>
      </c>
      <c r="K412" s="11">
        <f t="shared" si="331"/>
        <v>99000</v>
      </c>
      <c r="L412" s="11">
        <f t="shared" si="331"/>
        <v>0</v>
      </c>
      <c r="M412" s="11">
        <f t="shared" si="331"/>
        <v>0</v>
      </c>
      <c r="N412" s="11">
        <f t="shared" si="331"/>
        <v>99000</v>
      </c>
      <c r="O412" s="11">
        <f t="shared" si="331"/>
        <v>99000</v>
      </c>
      <c r="P412" s="11">
        <f t="shared" si="331"/>
        <v>0</v>
      </c>
      <c r="Q412" s="11">
        <f t="shared" si="331"/>
        <v>0</v>
      </c>
      <c r="R412" s="11">
        <f t="shared" si="331"/>
        <v>99000</v>
      </c>
      <c r="S412" s="11">
        <f t="shared" si="331"/>
        <v>100000</v>
      </c>
      <c r="T412" s="11">
        <f t="shared" si="331"/>
        <v>0</v>
      </c>
      <c r="U412" s="11">
        <f t="shared" si="331"/>
        <v>0</v>
      </c>
      <c r="V412" s="11">
        <f t="shared" si="331"/>
        <v>100000</v>
      </c>
    </row>
    <row r="413" spans="1:22" ht="46.8">
      <c r="A413" s="14">
        <v>1</v>
      </c>
      <c r="B413" s="27" t="s">
        <v>673</v>
      </c>
      <c r="C413" s="14"/>
      <c r="D413" s="113"/>
      <c r="E413" s="14"/>
      <c r="F413" s="113"/>
      <c r="G413" s="34">
        <v>199000</v>
      </c>
      <c r="H413" s="34"/>
      <c r="I413" s="34"/>
      <c r="J413" s="34">
        <f>G413-I413</f>
        <v>199000</v>
      </c>
      <c r="K413" s="34">
        <f t="shared" ref="K413" si="332">L413+M413+N413</f>
        <v>99000</v>
      </c>
      <c r="L413" s="34"/>
      <c r="M413" s="34"/>
      <c r="N413" s="34">
        <v>99000</v>
      </c>
      <c r="O413" s="34">
        <f t="shared" ref="O413" si="333">P413+Q413+R413</f>
        <v>99000</v>
      </c>
      <c r="P413" s="34"/>
      <c r="Q413" s="34"/>
      <c r="R413" s="34">
        <v>99000</v>
      </c>
      <c r="S413" s="34">
        <f t="shared" ref="S413:S414" si="334">T413+U413+V413</f>
        <v>100000</v>
      </c>
      <c r="T413" s="34"/>
      <c r="U413" s="34"/>
      <c r="V413" s="34">
        <v>100000</v>
      </c>
    </row>
    <row r="414" spans="1:22" s="6" customFormat="1">
      <c r="A414" s="81" t="s">
        <v>192</v>
      </c>
      <c r="B414" s="26" t="s">
        <v>676</v>
      </c>
      <c r="C414" s="81"/>
      <c r="D414" s="116"/>
      <c r="E414" s="81"/>
      <c r="F414" s="116"/>
      <c r="G414" s="83">
        <f t="shared" ref="G414" si="335">H414+I414+J414</f>
        <v>1683500</v>
      </c>
      <c r="H414" s="83"/>
      <c r="I414" s="83"/>
      <c r="J414" s="83">
        <v>1683500</v>
      </c>
      <c r="K414" s="83"/>
      <c r="L414" s="83"/>
      <c r="M414" s="83"/>
      <c r="N414" s="83"/>
      <c r="O414" s="83"/>
      <c r="P414" s="83"/>
      <c r="Q414" s="83"/>
      <c r="R414" s="83"/>
      <c r="S414" s="83">
        <f t="shared" si="334"/>
        <v>1683500</v>
      </c>
      <c r="T414" s="83"/>
      <c r="U414" s="83"/>
      <c r="V414" s="83">
        <v>1683500</v>
      </c>
    </row>
    <row r="415" spans="1:22">
      <c r="A415" s="21"/>
      <c r="B415" s="21"/>
      <c r="C415" s="21"/>
      <c r="D415" s="123"/>
      <c r="E415" s="21"/>
      <c r="F415" s="123"/>
      <c r="G415" s="22"/>
      <c r="H415" s="22"/>
      <c r="I415" s="22"/>
      <c r="J415" s="22"/>
      <c r="K415" s="22"/>
      <c r="L415" s="22"/>
      <c r="M415" s="22"/>
      <c r="N415" s="22"/>
      <c r="O415" s="22"/>
      <c r="P415" s="22"/>
      <c r="Q415" s="22"/>
      <c r="R415" s="22"/>
      <c r="S415" s="21"/>
      <c r="T415" s="21"/>
      <c r="U415" s="21"/>
      <c r="V415" s="21"/>
    </row>
  </sheetData>
  <mergeCells count="26">
    <mergeCell ref="A7:A10"/>
    <mergeCell ref="B7:B10"/>
    <mergeCell ref="C7:C10"/>
    <mergeCell ref="D7:D10"/>
    <mergeCell ref="E7:E10"/>
    <mergeCell ref="A6:V6"/>
    <mergeCell ref="A3:V3"/>
    <mergeCell ref="A5:V5"/>
    <mergeCell ref="A4:V4"/>
    <mergeCell ref="A1:B1"/>
    <mergeCell ref="T1:V1"/>
    <mergeCell ref="T2:V2"/>
    <mergeCell ref="F7:J7"/>
    <mergeCell ref="K7:N8"/>
    <mergeCell ref="O7:R8"/>
    <mergeCell ref="S7:V8"/>
    <mergeCell ref="F8:F10"/>
    <mergeCell ref="G8:J8"/>
    <mergeCell ref="G9:G10"/>
    <mergeCell ref="H9:J9"/>
    <mergeCell ref="K9:K10"/>
    <mergeCell ref="L9:N9"/>
    <mergeCell ref="O9:O10"/>
    <mergeCell ref="P9:R9"/>
    <mergeCell ref="S9:S10"/>
    <mergeCell ref="T9:V9"/>
  </mergeCells>
  <conditionalFormatting sqref="B192:B193 B184 B188 B196">
    <cfRule type="duplicateValues" dxfId="3" priority="5"/>
  </conditionalFormatting>
  <conditionalFormatting sqref="B74:B81">
    <cfRule type="duplicateValues" dxfId="2" priority="4"/>
  </conditionalFormatting>
  <conditionalFormatting sqref="B211:B212">
    <cfRule type="duplicateValues" dxfId="1" priority="11"/>
  </conditionalFormatting>
  <conditionalFormatting sqref="B207">
    <cfRule type="duplicateValues" dxfId="0" priority="1"/>
  </conditionalFormatting>
  <hyperlinks>
    <hyperlink ref="F60" r:id="rId1" display="Số 1853/QĐ-UBND ngày 30/11/2021 của UBND Huyện và  Số 500/QĐ-UBND ngày 07/9/2023 của UBND Huyện"/>
    <hyperlink ref="F61" r:id="rId2" display="847/QĐ-UBND ngày 29/12/2020 và 1119/QĐ-UBND ngày 12/10/2021 và  577/QĐ-UBND ngày 09/10/2023 của UBND Huyện"/>
    <hyperlink ref="F62" r:id="rId3" display="Số 1851/QĐ-UBND ngày 30/11/2021 của UBND Huyện  "/>
    <hyperlink ref="F63" r:id="rId4" display=" 846/QĐ-UBND ngày 29/12/2020 và số 560/QĐ-UBND ngày 14/11/2022 của UBND huyện"/>
    <hyperlink ref="F64" r:id="rId5" display="Số 1857/QĐ-UBND ngày 30/11/2021 của UBND Huyện và Số 426/QĐ-UBND ngày 26/7/2023 của UBND Huyện  "/>
    <hyperlink ref="E60" r:id="rId6" display="2021-2024"/>
    <hyperlink ref="E61" r:id="rId7" display="2021-2024"/>
    <hyperlink ref="E64" r:id="rId8" display="2021-2024"/>
    <hyperlink ref="F310" r:id="rId9"/>
    <hyperlink ref="F337" r:id="rId10" display="1863/QĐ-UBND ngày 30/11/2021; 509/QĐ-UBND ngày 26/9/2022 của UBND huyện"/>
    <hyperlink ref="F338" r:id="rId11" display="Số 125/QĐ-UBND ngày 24/3/2022 "/>
    <hyperlink ref="E337" r:id="rId12" display="2022-2024"/>
    <hyperlink ref="E201" r:id="rId13" display="2022-2024"/>
    <hyperlink ref="F342" r:id="rId14" display="1863/QĐ-UBND ngày 30/11/2021; 509/QĐ-UBND ngày 26/9/2022 của UBND huyện"/>
    <hyperlink ref="F343" r:id="rId15" display="Số 125/QĐ-UBND ngày 24/3/2022 "/>
    <hyperlink ref="E342" r:id="rId16" display="2022-2024"/>
  </hyperlinks>
  <pageMargins left="0.11811023622047245" right="0.19685039370078741" top="0.55118110236220474" bottom="0" header="0" footer="0"/>
  <pageSetup paperSize="9" scale="55" orientation="landscape"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58</vt:lpstr>
      <vt:lpstr>'Bieu 58'!Print_Titles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nghiabh</cp:lastModifiedBy>
  <cp:revision>1</cp:revision>
  <cp:lastPrinted>2025-01-22T02:06:46Z</cp:lastPrinted>
  <dcterms:created xsi:type="dcterms:W3CDTF">2024-01-02T01:02:00Z</dcterms:created>
  <dcterms:modified xsi:type="dcterms:W3CDTF">2025-02-03T02:05:58Z</dcterms:modified>
</cp:coreProperties>
</file>