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440" windowHeight="7755" tabRatio="941" firstSheet="14" activeTab="14"/>
  </bookViews>
  <sheets>
    <sheet name="0101-TH Thu" sheetId="37" state="hidden" r:id="rId1"/>
    <sheet name="010.1" sheetId="73" state="hidden" r:id="rId2"/>
    <sheet name="010.2" sheetId="74" state="hidden" r:id="rId3"/>
    <sheet name="010.3" sheetId="72" state="hidden" r:id="rId4"/>
    <sheet name="mau 34 DT CD NGUON" sheetId="75" state="hidden" r:id="rId5"/>
    <sheet name="mau 36DT chi NSDP" sheetId="76" state="hidden" r:id="rId6"/>
    <sheet name="mau 39 chi DT" sheetId="77" state="hidden" r:id="rId7"/>
    <sheet name="mau 40 chi TX" sheetId="78" state="hidden" r:id="rId8"/>
    <sheet name="mau 41 ty le %" sheetId="79" state="hidden" r:id="rId9"/>
    <sheet name="mau 42 DT thu bs chi cd" sheetId="80" state="hidden" r:id="rId10"/>
    <sheet name="mau 35 thu DT thu" sheetId="65" state="hidden" r:id="rId11"/>
    <sheet name="MAU 37 DT chi Tinh" sheetId="63" state="hidden" r:id="rId12"/>
    <sheet name="mau 46 DT CD NSDP" sheetId="70" state="hidden" r:id="rId13"/>
    <sheet name="mau 33 CD NSDP" sheetId="64" state="hidden" r:id="rId14"/>
    <sheet name="Bao cao" sheetId="68" r:id="rId15"/>
    <sheet name="mau 66 QT chi NS tinh" sheetId="69" state="hidden" r:id="rId16"/>
    <sheet name="0105-TH chi" sheetId="41" state="hidden" r:id="rId17"/>
    <sheet name="Chi (HĐND) (ko ke chuyen nguon)" sheetId="42" state="hidden" r:id="rId18"/>
    <sheet name="Chi (A-B-C)" sheetId="31" state="hidden" r:id="rId19"/>
    <sheet name="Chi (A-B-C) ko ke chi DTPT khac" sheetId="32" state="hidden" r:id="rId20"/>
  </sheets>
  <externalReferences>
    <externalReference r:id="rId21"/>
    <externalReference r:id="rId22"/>
  </externalReferences>
  <definedNames>
    <definedName name="_1">#N/A</definedName>
    <definedName name="_1000A01">#N/A</definedName>
    <definedName name="_2">#N/A</definedName>
    <definedName name="_CON1" localSheetId="14">#REF!</definedName>
    <definedName name="_CON1" localSheetId="12">#REF!</definedName>
    <definedName name="_CON1">#REF!</definedName>
    <definedName name="_CON2" localSheetId="14">#REF!</definedName>
    <definedName name="_CON2" localSheetId="12">#REF!</definedName>
    <definedName name="_CON2">#REF!</definedName>
    <definedName name="_Fill" localSheetId="14" hidden="1">#REF!</definedName>
    <definedName name="_Fill" localSheetId="12" hidden="1">#REF!</definedName>
    <definedName name="_Fill" hidden="1">#REF!</definedName>
    <definedName name="_Key1" localSheetId="14" hidden="1">#REF!</definedName>
    <definedName name="_Key1" localSheetId="12" hidden="1">#REF!</definedName>
    <definedName name="_Key1" hidden="1">#REF!</definedName>
    <definedName name="_Key2" localSheetId="14" hidden="1">#REF!</definedName>
    <definedName name="_Key2" localSheetId="12" hidden="1">#REF!</definedName>
    <definedName name="_Key2" hidden="1">#REF!</definedName>
    <definedName name="_NET2" localSheetId="14">#REF!</definedName>
    <definedName name="_NET2" localSheetId="12">#REF!</definedName>
    <definedName name="_NET2">#REF!</definedName>
    <definedName name="_Order1" hidden="1">255</definedName>
    <definedName name="_Order2" hidden="1">255</definedName>
    <definedName name="_Sort" localSheetId="14" hidden="1">#REF!</definedName>
    <definedName name="_Sort" localSheetId="12" hidden="1">#REF!</definedName>
    <definedName name="_Sort" hidden="1">#REF!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A" localSheetId="14">#REF!</definedName>
    <definedName name="AA" localSheetId="12">#REF!</definedName>
    <definedName name="AA">#REF!</definedName>
    <definedName name="All_Item" localSheetId="14">#REF!</definedName>
    <definedName name="All_Item" localSheetId="12">#REF!</definedName>
    <definedName name="All_Item">#REF!</definedName>
    <definedName name="ALPIN">#N/A</definedName>
    <definedName name="ALPJYOU">#N/A</definedName>
    <definedName name="ALPTOI">#N/A</definedName>
    <definedName name="BB" localSheetId="14">#REF!</definedName>
    <definedName name="BB" localSheetId="12">#REF!</definedName>
    <definedName name="BB">#REF!</definedName>
    <definedName name="BOQ" localSheetId="14">#REF!</definedName>
    <definedName name="BOQ" localSheetId="12">#REF!</definedName>
    <definedName name="BOQ">#REF!</definedName>
    <definedName name="BVCISUMMARY" localSheetId="14">#REF!</definedName>
    <definedName name="BVCISUMMARY" localSheetId="12">#REF!</definedName>
    <definedName name="BVCISUMMARY">#REF!</definedName>
    <definedName name="Category_All" localSheetId="14">#REF!</definedName>
    <definedName name="Category_All" localSheetId="12">#REF!</definedName>
    <definedName name="Category_All">#REF!</definedName>
    <definedName name="CATIN">#N/A</definedName>
    <definedName name="CATJYOU">#N/A</definedName>
    <definedName name="CATREC">#N/A</definedName>
    <definedName name="CATSYU">#N/A</definedName>
    <definedName name="COMMON" localSheetId="14">#REF!</definedName>
    <definedName name="COMMON" localSheetId="12">#REF!</definedName>
    <definedName name="COMMON">#REF!</definedName>
    <definedName name="CON_EQP_COS" localSheetId="14">#REF!</definedName>
    <definedName name="CON_EQP_COS" localSheetId="12">#REF!</definedName>
    <definedName name="CON_EQP_COS">#REF!</definedName>
    <definedName name="CON_EQP_COST" localSheetId="14">#REF!</definedName>
    <definedName name="CON_EQP_COST" localSheetId="12">#REF!</definedName>
    <definedName name="CON_EQP_COST">#REF!</definedName>
    <definedName name="CONST_EQ" localSheetId="14">#REF!</definedName>
    <definedName name="CONST_EQ" localSheetId="12">#REF!</definedName>
    <definedName name="CONST_EQ">#REF!</definedName>
    <definedName name="COVER" localSheetId="14">#REF!</definedName>
    <definedName name="COVER" localSheetId="12">#REF!</definedName>
    <definedName name="COVER">#REF!</definedName>
    <definedName name="CRITINST" localSheetId="14">#REF!</definedName>
    <definedName name="CRITINST" localSheetId="12">#REF!</definedName>
    <definedName name="CRITINST">#REF!</definedName>
    <definedName name="CRITPURC" localSheetId="14">#REF!</definedName>
    <definedName name="CRITPURC" localSheetId="12">#REF!</definedName>
    <definedName name="CRITPURC">#REF!</definedName>
    <definedName name="CS_10" localSheetId="14">#REF!</definedName>
    <definedName name="CS_10" localSheetId="12">#REF!</definedName>
    <definedName name="CS_10">#REF!</definedName>
    <definedName name="CS_100" localSheetId="14">#REF!</definedName>
    <definedName name="CS_100" localSheetId="12">#REF!</definedName>
    <definedName name="CS_100">#REF!</definedName>
    <definedName name="CS_10S" localSheetId="14">#REF!</definedName>
    <definedName name="CS_10S" localSheetId="12">#REF!</definedName>
    <definedName name="CS_10S">#REF!</definedName>
    <definedName name="CS_120" localSheetId="14">#REF!</definedName>
    <definedName name="CS_120" localSheetId="12">#REF!</definedName>
    <definedName name="CS_120">#REF!</definedName>
    <definedName name="CS_140" localSheetId="14">#REF!</definedName>
    <definedName name="CS_140" localSheetId="12">#REF!</definedName>
    <definedName name="CS_140">#REF!</definedName>
    <definedName name="CS_160" localSheetId="14">#REF!</definedName>
    <definedName name="CS_160" localSheetId="12">#REF!</definedName>
    <definedName name="CS_160">#REF!</definedName>
    <definedName name="CS_20" localSheetId="14">#REF!</definedName>
    <definedName name="CS_20" localSheetId="12">#REF!</definedName>
    <definedName name="CS_20">#REF!</definedName>
    <definedName name="CS_30" localSheetId="14">#REF!</definedName>
    <definedName name="CS_30" localSheetId="12">#REF!</definedName>
    <definedName name="CS_30">#REF!</definedName>
    <definedName name="CS_40" localSheetId="14">#REF!</definedName>
    <definedName name="CS_40" localSheetId="12">#REF!</definedName>
    <definedName name="CS_40">#REF!</definedName>
    <definedName name="CS_40S" localSheetId="14">#REF!</definedName>
    <definedName name="CS_40S" localSheetId="12">#REF!</definedName>
    <definedName name="CS_40S">#REF!</definedName>
    <definedName name="CS_5S" localSheetId="14">#REF!</definedName>
    <definedName name="CS_5S" localSheetId="12">#REF!</definedName>
    <definedName name="CS_5S">#REF!</definedName>
    <definedName name="CS_60" localSheetId="14">#REF!</definedName>
    <definedName name="CS_60" localSheetId="12">#REF!</definedName>
    <definedName name="CS_60">#REF!</definedName>
    <definedName name="CS_80" localSheetId="14">#REF!</definedName>
    <definedName name="CS_80" localSheetId="12">#REF!</definedName>
    <definedName name="CS_80">#REF!</definedName>
    <definedName name="CS_80S" localSheetId="14">#REF!</definedName>
    <definedName name="CS_80S" localSheetId="12">#REF!</definedName>
    <definedName name="CS_80S">#REF!</definedName>
    <definedName name="CS_STD" localSheetId="14">#REF!</definedName>
    <definedName name="CS_STD" localSheetId="12">#REF!</definedName>
    <definedName name="CS_STD">#REF!</definedName>
    <definedName name="CS_XS" localSheetId="14">#REF!</definedName>
    <definedName name="CS_XS" localSheetId="12">#REF!</definedName>
    <definedName name="CS_XS">#REF!</definedName>
    <definedName name="CS_XXS" localSheetId="14">#REF!</definedName>
    <definedName name="CS_XXS" localSheetId="12">#REF!</definedName>
    <definedName name="CS_XXS">#REF!</definedName>
    <definedName name="CURRENCY" localSheetId="14">#REF!</definedName>
    <definedName name="CURRENCY" localSheetId="12">#REF!</definedName>
    <definedName name="CURRENCY">#REF!</definedName>
    <definedName name="D_7101A_B" localSheetId="14">#REF!</definedName>
    <definedName name="D_7101A_B" localSheetId="12">#REF!</definedName>
    <definedName name="D_7101A_B">#REF!</definedName>
    <definedName name="_xlnm.Database" localSheetId="14">#REF!</definedName>
    <definedName name="_xlnm.Database" localSheetId="12">#REF!</definedName>
    <definedName name="_xlnm.Database">#REF!</definedName>
    <definedName name="DSUMDATA" localSheetId="14">#REF!</definedName>
    <definedName name="DSUMDATA" localSheetId="12">#REF!</definedName>
    <definedName name="DSUMDATA">#REF!</definedName>
    <definedName name="End_1" localSheetId="14">#REF!</definedName>
    <definedName name="End_1" localSheetId="12">#REF!</definedName>
    <definedName name="End_1">#REF!</definedName>
    <definedName name="End_10" localSheetId="14">#REF!</definedName>
    <definedName name="End_10" localSheetId="12">#REF!</definedName>
    <definedName name="End_10">#REF!</definedName>
    <definedName name="End_11" localSheetId="14">#REF!</definedName>
    <definedName name="End_11" localSheetId="12">#REF!</definedName>
    <definedName name="End_11">#REF!</definedName>
    <definedName name="End_12" localSheetId="14">#REF!</definedName>
    <definedName name="End_12" localSheetId="12">#REF!</definedName>
    <definedName name="End_12">#REF!</definedName>
    <definedName name="End_13" localSheetId="14">#REF!</definedName>
    <definedName name="End_13" localSheetId="12">#REF!</definedName>
    <definedName name="End_13">#REF!</definedName>
    <definedName name="End_2" localSheetId="14">#REF!</definedName>
    <definedName name="End_2" localSheetId="12">#REF!</definedName>
    <definedName name="End_2">#REF!</definedName>
    <definedName name="End_3" localSheetId="14">#REF!</definedName>
    <definedName name="End_3" localSheetId="12">#REF!</definedName>
    <definedName name="End_3">#REF!</definedName>
    <definedName name="End_4" localSheetId="14">#REF!</definedName>
    <definedName name="End_4" localSheetId="12">#REF!</definedName>
    <definedName name="End_4">#REF!</definedName>
    <definedName name="End_5" localSheetId="14">#REF!</definedName>
    <definedName name="End_5" localSheetId="12">#REF!</definedName>
    <definedName name="End_5">#REF!</definedName>
    <definedName name="End_6" localSheetId="14">#REF!</definedName>
    <definedName name="End_6" localSheetId="12">#REF!</definedName>
    <definedName name="End_6">#REF!</definedName>
    <definedName name="End_7" localSheetId="14">#REF!</definedName>
    <definedName name="End_7" localSheetId="12">#REF!</definedName>
    <definedName name="End_7">#REF!</definedName>
    <definedName name="End_8" localSheetId="14">#REF!</definedName>
    <definedName name="End_8" localSheetId="12">#REF!</definedName>
    <definedName name="End_8">#REF!</definedName>
    <definedName name="End_9" localSheetId="14">#REF!</definedName>
    <definedName name="End_9" localSheetId="12">#REF!</definedName>
    <definedName name="End_9">#REF!</definedName>
    <definedName name="FACTOR" localSheetId="14">#REF!</definedName>
    <definedName name="FACTOR" localSheetId="12">#REF!</definedName>
    <definedName name="FACTOR">#REF!</definedName>
    <definedName name="hhhhhhhhhhhhh">#REF!</definedName>
    <definedName name="HOME_MANP" localSheetId="14">#REF!</definedName>
    <definedName name="HOME_MANP" localSheetId="12">#REF!</definedName>
    <definedName name="HOME_MANP">#REF!</definedName>
    <definedName name="HOMEOFFICE_COST" localSheetId="14">#REF!</definedName>
    <definedName name="HOMEOFFICE_COST" localSheetId="12">#REF!</definedName>
    <definedName name="HOMEOFFICE_COST">#REF!</definedName>
    <definedName name="HTML_CodePage" hidden="1">950</definedName>
    <definedName name="HTML_Control" localSheetId="17"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DLAB_COST" localSheetId="14">#REF!</definedName>
    <definedName name="IDLAB_COST" localSheetId="12">#REF!</definedName>
    <definedName name="IDLAB_COST">#REF!</definedName>
    <definedName name="IND_LAB" localSheetId="14">#REF!</definedName>
    <definedName name="IND_LAB" localSheetId="12">#REF!</definedName>
    <definedName name="IND_LAB">#REF!</definedName>
    <definedName name="INDMANP" localSheetId="14">#REF!</definedName>
    <definedName name="INDMANP" localSheetId="12">#REF!</definedName>
    <definedName name="INDMANP">#REF!</definedName>
    <definedName name="MAJ_CON_EQP" localSheetId="14">#REF!</definedName>
    <definedName name="MAJ_CON_EQP" localSheetId="12">#REF!</definedName>
    <definedName name="MAJ_CON_EQP">#REF!</definedName>
    <definedName name="MG_A" localSheetId="14">#REF!</definedName>
    <definedName name="MG_A" localSheetId="12">#REF!</definedName>
    <definedName name="MG_A">#REF!</definedName>
    <definedName name="nam">#REF!</definedName>
    <definedName name="NET" localSheetId="14">#REF!</definedName>
    <definedName name="NET" localSheetId="12">#REF!</definedName>
    <definedName name="NET">#REF!</definedName>
    <definedName name="NET_1" localSheetId="14">#REF!</definedName>
    <definedName name="NET_1" localSheetId="12">#REF!</definedName>
    <definedName name="NET_1">#REF!</definedName>
    <definedName name="NET_ANA" localSheetId="14">#REF!</definedName>
    <definedName name="NET_ANA" localSheetId="12">#REF!</definedName>
    <definedName name="NET_ANA">#REF!</definedName>
    <definedName name="NET_ANA_1" localSheetId="14">#REF!</definedName>
    <definedName name="NET_ANA_1" localSheetId="12">#REF!</definedName>
    <definedName name="NET_ANA_1">#REF!</definedName>
    <definedName name="NET_ANA_2" localSheetId="14">#REF!</definedName>
    <definedName name="NET_ANA_2" localSheetId="12">#REF!</definedName>
    <definedName name="NET_ANA_2">#REF!</definedName>
    <definedName name="PRICE" localSheetId="14">#REF!</definedName>
    <definedName name="PRICE" localSheetId="12">#REF!</definedName>
    <definedName name="PRICE">#REF!</definedName>
    <definedName name="PRICE1" localSheetId="14">#REF!</definedName>
    <definedName name="PRICE1" localSheetId="12">#REF!</definedName>
    <definedName name="PRICE1">#REF!</definedName>
    <definedName name="_xlnm.Print_Area" localSheetId="2">'010.2'!$A$1:$N$39</definedName>
    <definedName name="_xlnm.Print_Area" localSheetId="16">'0105-TH chi'!$A$1:$J$44</definedName>
    <definedName name="_xlnm.Print_Area" localSheetId="14">'Bao cao'!$A$6:$F$37</definedName>
    <definedName name="_xlnm.Print_Area" localSheetId="18">'Chi (A-B-C)'!$A$1:$L$66</definedName>
    <definedName name="_xlnm.Print_Area" localSheetId="19">'Chi (A-B-C) ko ke chi DTPT khac'!$A$1:$L$66</definedName>
    <definedName name="_xlnm.Print_Area" localSheetId="17">'Chi (HĐND) (ko ke chuyen nguon)'!$A$1:$L$68</definedName>
    <definedName name="_xlnm.Print_Area" localSheetId="12">#REF!</definedName>
    <definedName name="_xlnm.Print_Area">#REF!</definedName>
    <definedName name="_xlnm.Print_Titles" localSheetId="1">'010.1'!$4:$5</definedName>
    <definedName name="_xlnm.Print_Titles" localSheetId="10">'mau 35 thu DT thu'!$4:$5</definedName>
    <definedName name="_xlnm.Print_Titles" localSheetId="12">#REF!</definedName>
    <definedName name="_xlnm.Print_Titles">#REF!</definedName>
    <definedName name="Print_Titles_MI" localSheetId="14">#REF!</definedName>
    <definedName name="Print_Titles_MI" localSheetId="12">#REF!</definedName>
    <definedName name="Print_Titles_MI">#REF!</definedName>
    <definedName name="PRINTA" localSheetId="14">#REF!</definedName>
    <definedName name="PRINTA" localSheetId="12">#REF!</definedName>
    <definedName name="PRINTA">#REF!</definedName>
    <definedName name="PRINTB" localSheetId="14">#REF!</definedName>
    <definedName name="PRINTB" localSheetId="12">#REF!</definedName>
    <definedName name="PRINTB">#REF!</definedName>
    <definedName name="PRINTC" localSheetId="14">#REF!</definedName>
    <definedName name="PRINTC" localSheetId="12">#REF!</definedName>
    <definedName name="PRINTC">#REF!</definedName>
    <definedName name="PROPOSAL" localSheetId="14">#REF!</definedName>
    <definedName name="PROPOSAL" localSheetId="12">#REF!</definedName>
    <definedName name="PROPOSAL">#REF!</definedName>
    <definedName name="RECOUT">#N/A</definedName>
    <definedName name="RFP003A" localSheetId="14">#REF!</definedName>
    <definedName name="RFP003A" localSheetId="12">#REF!</definedName>
    <definedName name="RFP003A">#REF!</definedName>
    <definedName name="RFP003B" localSheetId="14">#REF!</definedName>
    <definedName name="RFP003B" localSheetId="12">#REF!</definedName>
    <definedName name="RFP003B">#REF!</definedName>
    <definedName name="RFP003C" localSheetId="14">#REF!</definedName>
    <definedName name="RFP003C" localSheetId="12">#REF!</definedName>
    <definedName name="RFP003C">#REF!</definedName>
    <definedName name="RFP003D" localSheetId="14">#REF!</definedName>
    <definedName name="RFP003D" localSheetId="12">#REF!</definedName>
    <definedName name="RFP003D">#REF!</definedName>
    <definedName name="RFP003E" localSheetId="14">#REF!</definedName>
    <definedName name="RFP003E" localSheetId="12">#REF!</definedName>
    <definedName name="RFP003E">#REF!</definedName>
    <definedName name="RFP003F" localSheetId="14">#REF!</definedName>
    <definedName name="RFP003F" localSheetId="12">#REF!</definedName>
    <definedName name="RFP003F">#REF!</definedName>
    <definedName name="SCH" localSheetId="14">#REF!</definedName>
    <definedName name="SCH" localSheetId="12">#REF!</definedName>
    <definedName name="SCH">#REF!</definedName>
    <definedName name="SIZE" localSheetId="14">#REF!</definedName>
    <definedName name="SIZE" localSheetId="12">#REF!</definedName>
    <definedName name="SIZE">#REF!</definedName>
    <definedName name="SORT" localSheetId="14">#REF!</definedName>
    <definedName name="SORT" localSheetId="12">#REF!</definedName>
    <definedName name="SORT">#REF!</definedName>
    <definedName name="SPEC" localSheetId="14">#REF!</definedName>
    <definedName name="SPEC" localSheetId="12">#REF!</definedName>
    <definedName name="SPEC">#REF!</definedName>
    <definedName name="SPECSUMMARY" localSheetId="14">#REF!</definedName>
    <definedName name="SPECSUMMARY" localSheetId="12">#REF!</definedName>
    <definedName name="SPECSUMMARY">#REF!</definedName>
    <definedName name="Start_1" localSheetId="14">#REF!</definedName>
    <definedName name="Start_1" localSheetId="12">#REF!</definedName>
    <definedName name="Start_1">#REF!</definedName>
    <definedName name="Start_10" localSheetId="14">#REF!</definedName>
    <definedName name="Start_10" localSheetId="12">#REF!</definedName>
    <definedName name="Start_10">#REF!</definedName>
    <definedName name="Start_11" localSheetId="14">#REF!</definedName>
    <definedName name="Start_11" localSheetId="12">#REF!</definedName>
    <definedName name="Start_11">#REF!</definedName>
    <definedName name="Start_12" localSheetId="14">#REF!</definedName>
    <definedName name="Start_12" localSheetId="12">#REF!</definedName>
    <definedName name="Start_12">#REF!</definedName>
    <definedName name="Start_13" localSheetId="14">#REF!</definedName>
    <definedName name="Start_13" localSheetId="12">#REF!</definedName>
    <definedName name="Start_13">#REF!</definedName>
    <definedName name="Start_2" localSheetId="14">#REF!</definedName>
    <definedName name="Start_2" localSheetId="12">#REF!</definedName>
    <definedName name="Start_2">#REF!</definedName>
    <definedName name="Start_3" localSheetId="14">#REF!</definedName>
    <definedName name="Start_3" localSheetId="12">#REF!</definedName>
    <definedName name="Start_3">#REF!</definedName>
    <definedName name="Start_4" localSheetId="14">#REF!</definedName>
    <definedName name="Start_4" localSheetId="12">#REF!</definedName>
    <definedName name="Start_4">#REF!</definedName>
    <definedName name="Start_5" localSheetId="14">#REF!</definedName>
    <definedName name="Start_5" localSheetId="12">#REF!</definedName>
    <definedName name="Start_5">#REF!</definedName>
    <definedName name="Start_6" localSheetId="14">#REF!</definedName>
    <definedName name="Start_6" localSheetId="12">#REF!</definedName>
    <definedName name="Start_6">#REF!</definedName>
    <definedName name="Start_7" localSheetId="14">#REF!</definedName>
    <definedName name="Start_7" localSheetId="12">#REF!</definedName>
    <definedName name="Start_7">#REF!</definedName>
    <definedName name="Start_8" localSheetId="14">#REF!</definedName>
    <definedName name="Start_8" localSheetId="12">#REF!</definedName>
    <definedName name="Start_8">#REF!</definedName>
    <definedName name="Start_9" localSheetId="14">#REF!</definedName>
    <definedName name="Start_9" localSheetId="12">#REF!</definedName>
    <definedName name="Start_9">#REF!</definedName>
    <definedName name="SUMMARY" localSheetId="14">#REF!</definedName>
    <definedName name="SUMMARY" localSheetId="12">#REF!</definedName>
    <definedName name="SUMMARY">#REF!</definedName>
    <definedName name="TITAN" localSheetId="14">#REF!</definedName>
    <definedName name="TITAN" localSheetId="12">#REF!</definedName>
    <definedName name="TITAN">#REF!</definedName>
    <definedName name="TPLRP" localSheetId="14">#REF!</definedName>
    <definedName name="TPLRP" localSheetId="12">#REF!</definedName>
    <definedName name="TPLRP">#REF!</definedName>
    <definedName name="TRADE2" localSheetId="14">#REF!</definedName>
    <definedName name="TRADE2" localSheetId="12">#REF!</definedName>
    <definedName name="TRADE2">#REF!</definedName>
    <definedName name="VARIINST" localSheetId="14">#REF!</definedName>
    <definedName name="VARIINST" localSheetId="12">#REF!</definedName>
    <definedName name="VARIINST">#REF!</definedName>
    <definedName name="VARIPURC" localSheetId="14">#REF!</definedName>
    <definedName name="VARIPURC" localSheetId="12">#REF!</definedName>
    <definedName name="VARIPURC">#REF!</definedName>
    <definedName name="W" localSheetId="14">#REF!</definedName>
    <definedName name="W" localSheetId="12">#REF!</definedName>
    <definedName name="W">#REF!</definedName>
    <definedName name="X" localSheetId="14">#REF!</definedName>
    <definedName name="X" localSheetId="12">#REF!</definedName>
    <definedName name="X">#REF!</definedName>
    <definedName name="ZYX" localSheetId="14">#REF!</definedName>
    <definedName name="ZYX" localSheetId="12">#REF!</definedName>
    <definedName name="ZYX">#REF!</definedName>
    <definedName name="ZZZ" localSheetId="14">#REF!</definedName>
    <definedName name="ZZZ" localSheetId="12">#REF!</definedName>
    <definedName name="ZZZ">#REF!</definedName>
  </definedNames>
  <calcPr calcId="144525"/>
  <fileRecoveryPr autoRecover="0"/>
</workbook>
</file>

<file path=xl/calcChain.xml><?xml version="1.0" encoding="utf-8"?>
<calcChain xmlns="http://schemas.openxmlformats.org/spreadsheetml/2006/main">
  <c r="J101" i="32" l="1"/>
  <c r="J103" i="32" s="1"/>
  <c r="I101" i="32"/>
  <c r="I103" i="32" s="1"/>
  <c r="H101" i="32"/>
  <c r="G96" i="32"/>
  <c r="J75" i="32"/>
  <c r="I75" i="32"/>
  <c r="H74" i="32"/>
  <c r="F74" i="32" s="1"/>
  <c r="B73" i="32"/>
  <c r="B72" i="32"/>
  <c r="J71" i="32"/>
  <c r="I71" i="32"/>
  <c r="B71" i="32"/>
  <c r="J70" i="32"/>
  <c r="I70" i="32"/>
  <c r="G70" i="32"/>
  <c r="B68" i="32"/>
  <c r="C61" i="32"/>
  <c r="C60" i="32"/>
  <c r="C59" i="32"/>
  <c r="J58" i="32"/>
  <c r="G58" i="32"/>
  <c r="J57" i="32"/>
  <c r="I57" i="32"/>
  <c r="G57" i="32"/>
  <c r="E57" i="32"/>
  <c r="J56" i="32"/>
  <c r="J55" i="32"/>
  <c r="I55" i="32"/>
  <c r="G55" i="32"/>
  <c r="J54" i="32"/>
  <c r="I54" i="32"/>
  <c r="G54" i="32"/>
  <c r="D54" i="32"/>
  <c r="G52" i="32"/>
  <c r="F52" i="32" s="1"/>
  <c r="G51" i="32"/>
  <c r="F51" i="32" s="1"/>
  <c r="J50" i="32"/>
  <c r="I50" i="32"/>
  <c r="G50" i="32"/>
  <c r="F50" i="32" s="1"/>
  <c r="D50" i="32"/>
  <c r="J49" i="32"/>
  <c r="I49" i="32"/>
  <c r="G49" i="32"/>
  <c r="F49" i="32" s="1"/>
  <c r="C49" i="32"/>
  <c r="J48" i="32"/>
  <c r="I48" i="32"/>
  <c r="G48" i="32"/>
  <c r="F48" i="32" s="1"/>
  <c r="J47" i="32"/>
  <c r="I47" i="32"/>
  <c r="C45" i="32"/>
  <c r="C44" i="32"/>
  <c r="J42" i="32"/>
  <c r="I42" i="32"/>
  <c r="G42" i="32"/>
  <c r="C42" i="32"/>
  <c r="J41" i="32"/>
  <c r="I41" i="32"/>
  <c r="G41" i="32"/>
  <c r="C41" i="32"/>
  <c r="J40" i="32"/>
  <c r="I40" i="32"/>
  <c r="G40" i="32"/>
  <c r="C40" i="32"/>
  <c r="J39" i="32"/>
  <c r="J33" i="32"/>
  <c r="I33" i="32"/>
  <c r="G33" i="32"/>
  <c r="C33" i="32"/>
  <c r="J32" i="32"/>
  <c r="I32" i="32"/>
  <c r="G32" i="32"/>
  <c r="C32" i="32"/>
  <c r="J31" i="32"/>
  <c r="C27" i="32"/>
  <c r="C26" i="32"/>
  <c r="J25" i="32"/>
  <c r="I25" i="32"/>
  <c r="G25" i="32"/>
  <c r="C25" i="32"/>
  <c r="C24" i="32"/>
  <c r="H21" i="32"/>
  <c r="F21" i="32" s="1"/>
  <c r="L20" i="32"/>
  <c r="F20" i="32"/>
  <c r="F19" i="32"/>
  <c r="J18" i="32"/>
  <c r="G18" i="32"/>
  <c r="J17" i="32"/>
  <c r="L16" i="32"/>
  <c r="F16" i="32"/>
  <c r="K16" i="32" s="1"/>
  <c r="L15" i="32"/>
  <c r="F15" i="32"/>
  <c r="K15" i="32" s="1"/>
  <c r="L14" i="32"/>
  <c r="F7" i="32"/>
  <c r="C7" i="32"/>
  <c r="A4" i="32"/>
  <c r="J100" i="31"/>
  <c r="J102" i="31" s="1"/>
  <c r="I100" i="31"/>
  <c r="I102" i="31" s="1"/>
  <c r="I103" i="31" s="1"/>
  <c r="I105" i="31" s="1"/>
  <c r="I107" i="31" s="1"/>
  <c r="H100" i="31"/>
  <c r="G95" i="31"/>
  <c r="J74" i="31"/>
  <c r="I74" i="31"/>
  <c r="H73" i="31"/>
  <c r="F73" i="31" s="1"/>
  <c r="B72" i="31"/>
  <c r="B71" i="31"/>
  <c r="J70" i="31"/>
  <c r="I70" i="31"/>
  <c r="B70" i="31"/>
  <c r="B68" i="31"/>
  <c r="C61" i="31"/>
  <c r="C60" i="31"/>
  <c r="C59" i="31"/>
  <c r="J58" i="31"/>
  <c r="G58" i="31"/>
  <c r="J57" i="31"/>
  <c r="I57" i="31"/>
  <c r="G57" i="31"/>
  <c r="E57" i="31"/>
  <c r="J56" i="31"/>
  <c r="J55" i="31"/>
  <c r="G55" i="31"/>
  <c r="J54" i="31"/>
  <c r="I54" i="31"/>
  <c r="G54" i="31"/>
  <c r="D54" i="31"/>
  <c r="G52" i="31"/>
  <c r="F52" i="31" s="1"/>
  <c r="G51" i="31"/>
  <c r="F51" i="31" s="1"/>
  <c r="J50" i="31"/>
  <c r="I50" i="31"/>
  <c r="G50" i="31"/>
  <c r="F50" i="31" s="1"/>
  <c r="D50" i="31"/>
  <c r="J49" i="31"/>
  <c r="I49" i="31"/>
  <c r="G49" i="31"/>
  <c r="F49" i="31" s="1"/>
  <c r="C49" i="31"/>
  <c r="J48" i="31"/>
  <c r="I48" i="31"/>
  <c r="G48" i="31"/>
  <c r="F48" i="31" s="1"/>
  <c r="J47" i="31"/>
  <c r="I47" i="31"/>
  <c r="C45" i="31"/>
  <c r="C44" i="31"/>
  <c r="J42" i="31"/>
  <c r="I42" i="31"/>
  <c r="G42" i="31"/>
  <c r="C42" i="31"/>
  <c r="J41" i="31"/>
  <c r="I41" i="31"/>
  <c r="G41" i="31"/>
  <c r="C41" i="31"/>
  <c r="J40" i="31"/>
  <c r="I40" i="31"/>
  <c r="I39" i="31" s="1"/>
  <c r="G40" i="31"/>
  <c r="C40" i="31"/>
  <c r="J33" i="31"/>
  <c r="I33" i="31"/>
  <c r="G33" i="31"/>
  <c r="C33" i="31"/>
  <c r="J32" i="31"/>
  <c r="J31" i="31" s="1"/>
  <c r="I32" i="31"/>
  <c r="G32" i="31"/>
  <c r="G31" i="31" s="1"/>
  <c r="C32" i="31"/>
  <c r="C27" i="31"/>
  <c r="C26" i="31"/>
  <c r="J25" i="31"/>
  <c r="I25" i="31"/>
  <c r="G25" i="31"/>
  <c r="C25" i="31"/>
  <c r="C24" i="31"/>
  <c r="J21" i="31"/>
  <c r="I21" i="31"/>
  <c r="G21" i="31"/>
  <c r="L20" i="31"/>
  <c r="F20" i="31"/>
  <c r="F19" i="31"/>
  <c r="J18" i="31"/>
  <c r="G18" i="31"/>
  <c r="J17" i="31"/>
  <c r="L16" i="31"/>
  <c r="F16" i="31"/>
  <c r="K16" i="31" s="1"/>
  <c r="L15" i="31"/>
  <c r="F15" i="31"/>
  <c r="K15" i="31" s="1"/>
  <c r="L14" i="31"/>
  <c r="F7" i="31"/>
  <c r="C7" i="31"/>
  <c r="A4" i="31"/>
  <c r="B74" i="42"/>
  <c r="B73" i="42"/>
  <c r="B72" i="42"/>
  <c r="B70" i="42"/>
  <c r="M63" i="42"/>
  <c r="C63" i="42"/>
  <c r="M62" i="42"/>
  <c r="H62" i="42"/>
  <c r="C62" i="42"/>
  <c r="J61" i="42"/>
  <c r="I61" i="42"/>
  <c r="G61" i="42"/>
  <c r="C61" i="42"/>
  <c r="M60" i="42"/>
  <c r="J60" i="42"/>
  <c r="G60" i="42"/>
  <c r="M59" i="42"/>
  <c r="J59" i="42"/>
  <c r="I59" i="42"/>
  <c r="G59" i="42"/>
  <c r="E59" i="42"/>
  <c r="M58" i="42"/>
  <c r="J58" i="42"/>
  <c r="M57" i="42"/>
  <c r="J57" i="42"/>
  <c r="G57" i="42"/>
  <c r="M56" i="42"/>
  <c r="J56" i="42"/>
  <c r="I56" i="42"/>
  <c r="G56" i="42"/>
  <c r="D56" i="42"/>
  <c r="M55" i="42"/>
  <c r="G54" i="42"/>
  <c r="F54" i="42" s="1"/>
  <c r="G53" i="42"/>
  <c r="F53" i="42" s="1"/>
  <c r="M52" i="42"/>
  <c r="J52" i="42"/>
  <c r="I52" i="42"/>
  <c r="G52" i="42"/>
  <c r="F52" i="42" s="1"/>
  <c r="D52" i="42"/>
  <c r="M51" i="42"/>
  <c r="J51" i="42"/>
  <c r="I51" i="42"/>
  <c r="G51" i="42"/>
  <c r="F51" i="42" s="1"/>
  <c r="C51" i="42"/>
  <c r="M50" i="42"/>
  <c r="J50" i="42"/>
  <c r="I50" i="42"/>
  <c r="G50" i="42"/>
  <c r="F50" i="42" s="1"/>
  <c r="M49" i="42"/>
  <c r="J49" i="42"/>
  <c r="I49" i="42"/>
  <c r="M48" i="42"/>
  <c r="M47" i="42"/>
  <c r="C47" i="42"/>
  <c r="M46" i="42"/>
  <c r="C46" i="42"/>
  <c r="M45" i="42"/>
  <c r="M44" i="42"/>
  <c r="J44" i="42"/>
  <c r="I44" i="42"/>
  <c r="G44" i="42"/>
  <c r="C44" i="42"/>
  <c r="M43" i="42"/>
  <c r="J43" i="42"/>
  <c r="I43" i="42"/>
  <c r="G43" i="42"/>
  <c r="C43" i="42"/>
  <c r="M42" i="42"/>
  <c r="J42" i="42"/>
  <c r="I42" i="42"/>
  <c r="G42" i="42"/>
  <c r="C42" i="42"/>
  <c r="M41" i="42"/>
  <c r="M40" i="42"/>
  <c r="M39" i="42"/>
  <c r="M38" i="42"/>
  <c r="M37" i="42"/>
  <c r="M36" i="42"/>
  <c r="M35" i="42"/>
  <c r="H35" i="42"/>
  <c r="F35" i="42" s="1"/>
  <c r="C35" i="42"/>
  <c r="M34" i="42"/>
  <c r="H34" i="42"/>
  <c r="F34" i="42" s="1"/>
  <c r="C34" i="42"/>
  <c r="M33" i="42"/>
  <c r="M32" i="42"/>
  <c r="M31" i="42"/>
  <c r="M30" i="42"/>
  <c r="M29" i="42"/>
  <c r="C29" i="42"/>
  <c r="M28" i="42"/>
  <c r="C28" i="42"/>
  <c r="M27" i="42"/>
  <c r="J27" i="42"/>
  <c r="I27" i="42"/>
  <c r="G27" i="42"/>
  <c r="C27" i="42"/>
  <c r="M26" i="42"/>
  <c r="C26" i="42"/>
  <c r="M25" i="42"/>
  <c r="F23" i="42"/>
  <c r="M22" i="42"/>
  <c r="M24" i="42" s="1"/>
  <c r="H21" i="42"/>
  <c r="F21" i="42" s="1"/>
  <c r="L20" i="42"/>
  <c r="F20" i="42"/>
  <c r="F19" i="42"/>
  <c r="M18" i="42"/>
  <c r="J18" i="42"/>
  <c r="G18" i="42"/>
  <c r="M17" i="42"/>
  <c r="J17" i="42"/>
  <c r="L16" i="42"/>
  <c r="F16" i="42"/>
  <c r="K16" i="42" s="1"/>
  <c r="L15" i="42"/>
  <c r="F15" i="42"/>
  <c r="K15" i="42" s="1"/>
  <c r="M7" i="42"/>
  <c r="F7" i="42"/>
  <c r="C7" i="42"/>
  <c r="A4" i="42"/>
  <c r="J26" i="31"/>
  <c r="I28" i="42"/>
  <c r="I39" i="42"/>
  <c r="I32" i="42"/>
  <c r="C25" i="70"/>
  <c r="E46" i="32"/>
  <c r="C30" i="63"/>
  <c r="D45" i="42"/>
  <c r="C28" i="63"/>
  <c r="C27" i="63"/>
  <c r="C26" i="63"/>
  <c r="E38" i="42"/>
  <c r="C25" i="63"/>
  <c r="C22" i="63"/>
  <c r="E32" i="42"/>
  <c r="D30" i="31"/>
  <c r="E23" i="31"/>
  <c r="C16" i="63"/>
  <c r="G13" i="74"/>
  <c r="D13" i="74"/>
  <c r="I18" i="31"/>
  <c r="D18" i="42"/>
  <c r="G16" i="41"/>
  <c r="F16" i="41"/>
  <c r="E16" i="41"/>
  <c r="D16" i="41"/>
  <c r="C16" i="41"/>
  <c r="G13" i="41"/>
  <c r="F13" i="41"/>
  <c r="E13" i="41"/>
  <c r="C13" i="41"/>
  <c r="C12" i="41" s="1"/>
  <c r="F68" i="37"/>
  <c r="F67" i="37"/>
  <c r="H67" i="37" s="1"/>
  <c r="A12" i="69"/>
  <c r="D28" i="64"/>
  <c r="C28" i="64"/>
  <c r="C27" i="64"/>
  <c r="C26" i="64"/>
  <c r="C25" i="64"/>
  <c r="C24" i="64"/>
  <c r="E23" i="64"/>
  <c r="C22" i="64"/>
  <c r="C21" i="64"/>
  <c r="C20" i="64"/>
  <c r="C19" i="64"/>
  <c r="D16" i="64"/>
  <c r="D15" i="64"/>
  <c r="D14" i="64"/>
  <c r="D13" i="64"/>
  <c r="C13" i="64"/>
  <c r="C12" i="64"/>
  <c r="C10" i="64"/>
  <c r="C9" i="64"/>
  <c r="C34" i="63"/>
  <c r="C17" i="63"/>
  <c r="C15" i="63"/>
  <c r="C14" i="63"/>
  <c r="F52" i="65"/>
  <c r="E52" i="65"/>
  <c r="C52" i="65"/>
  <c r="F51" i="65"/>
  <c r="E51" i="65"/>
  <c r="C51" i="65"/>
  <c r="D50" i="65"/>
  <c r="F49" i="65"/>
  <c r="E49" i="65"/>
  <c r="D49" i="65"/>
  <c r="C49" i="65"/>
  <c r="F48" i="65"/>
  <c r="E48" i="65"/>
  <c r="D48" i="65"/>
  <c r="C48" i="65"/>
  <c r="F47" i="65"/>
  <c r="E47" i="65"/>
  <c r="D47" i="65"/>
  <c r="C47" i="65"/>
  <c r="F46" i="65"/>
  <c r="E46" i="65"/>
  <c r="D46" i="65"/>
  <c r="C46" i="65"/>
  <c r="F45" i="65"/>
  <c r="E45" i="65"/>
  <c r="D45" i="65"/>
  <c r="C45" i="65"/>
  <c r="F44" i="65"/>
  <c r="E44" i="65"/>
  <c r="D44" i="65"/>
  <c r="C44" i="65"/>
  <c r="F43" i="65"/>
  <c r="E43" i="65"/>
  <c r="D43" i="65"/>
  <c r="C43" i="65"/>
  <c r="F42" i="65"/>
  <c r="E42" i="65"/>
  <c r="D42" i="65"/>
  <c r="C42" i="65"/>
  <c r="F41" i="65"/>
  <c r="E41" i="65"/>
  <c r="D41" i="65"/>
  <c r="C41" i="65"/>
  <c r="F40" i="65"/>
  <c r="E40" i="65"/>
  <c r="D40" i="65"/>
  <c r="C40" i="65"/>
  <c r="F39" i="65"/>
  <c r="E39" i="65"/>
  <c r="D39" i="65"/>
  <c r="C39" i="65"/>
  <c r="F38" i="65"/>
  <c r="E38" i="65"/>
  <c r="D38" i="65"/>
  <c r="C38" i="65"/>
  <c r="F37" i="65"/>
  <c r="E37" i="65"/>
  <c r="D37" i="65"/>
  <c r="C37" i="65"/>
  <c r="F36" i="65"/>
  <c r="E36" i="65"/>
  <c r="D36" i="65"/>
  <c r="C36" i="65"/>
  <c r="F35" i="65"/>
  <c r="E35" i="65"/>
  <c r="D35" i="65"/>
  <c r="C35" i="65"/>
  <c r="F34" i="65"/>
  <c r="E34" i="65"/>
  <c r="D34" i="65"/>
  <c r="C34" i="65"/>
  <c r="F33" i="65"/>
  <c r="E33" i="65"/>
  <c r="D33" i="65"/>
  <c r="C33" i="65"/>
  <c r="F32" i="65"/>
  <c r="E32" i="65"/>
  <c r="D32" i="65"/>
  <c r="C32" i="65"/>
  <c r="F31" i="65"/>
  <c r="E31" i="65"/>
  <c r="D31" i="65"/>
  <c r="C31" i="65"/>
  <c r="F30" i="65"/>
  <c r="E30" i="65"/>
  <c r="D30" i="65"/>
  <c r="C30" i="65"/>
  <c r="C29" i="65" s="1"/>
  <c r="F28" i="65"/>
  <c r="E28" i="65"/>
  <c r="D28" i="65"/>
  <c r="C28" i="65"/>
  <c r="F27" i="65"/>
  <c r="E27" i="65"/>
  <c r="D27" i="65"/>
  <c r="C27" i="65"/>
  <c r="F26" i="65"/>
  <c r="E26" i="65"/>
  <c r="D26" i="65"/>
  <c r="C26" i="65"/>
  <c r="F25" i="65"/>
  <c r="E25" i="65"/>
  <c r="D25" i="65"/>
  <c r="C25" i="65"/>
  <c r="F24" i="65"/>
  <c r="E24" i="65"/>
  <c r="E23" i="65" s="1"/>
  <c r="D24" i="65"/>
  <c r="D23" i="65" s="1"/>
  <c r="C24" i="65"/>
  <c r="C23" i="65" s="1"/>
  <c r="F22" i="65"/>
  <c r="E22" i="65"/>
  <c r="D22" i="65"/>
  <c r="C22" i="65"/>
  <c r="F21" i="65"/>
  <c r="E21" i="65"/>
  <c r="D21" i="65"/>
  <c r="C21" i="65"/>
  <c r="F20" i="65"/>
  <c r="E20" i="65"/>
  <c r="D20" i="65"/>
  <c r="C20" i="65"/>
  <c r="F19" i="65"/>
  <c r="E19" i="65"/>
  <c r="D19" i="65"/>
  <c r="C19" i="65"/>
  <c r="F18" i="65"/>
  <c r="E18" i="65"/>
  <c r="D18" i="65"/>
  <c r="C18" i="65"/>
  <c r="F17" i="65"/>
  <c r="E17" i="65"/>
  <c r="D17" i="65"/>
  <c r="C17" i="65"/>
  <c r="C16" i="65" s="1"/>
  <c r="F16" i="65"/>
  <c r="E16" i="65"/>
  <c r="F15" i="65"/>
  <c r="E15" i="65"/>
  <c r="D15" i="65"/>
  <c r="C15" i="65"/>
  <c r="F14" i="65"/>
  <c r="E14" i="65"/>
  <c r="D14" i="65"/>
  <c r="C14" i="65"/>
  <c r="F13" i="65"/>
  <c r="E13" i="65"/>
  <c r="D13" i="65"/>
  <c r="C13" i="65"/>
  <c r="F12" i="65"/>
  <c r="E12" i="65"/>
  <c r="D12" i="65"/>
  <c r="C12" i="65"/>
  <c r="F11" i="65"/>
  <c r="E11" i="65"/>
  <c r="D11" i="65"/>
  <c r="C11" i="65"/>
  <c r="F10" i="65"/>
  <c r="E10" i="65"/>
  <c r="D10" i="65"/>
  <c r="D9" i="65" s="1"/>
  <c r="C10" i="65"/>
  <c r="F35" i="72"/>
  <c r="E35" i="72"/>
  <c r="D35" i="72"/>
  <c r="C35" i="72"/>
  <c r="G34" i="72"/>
  <c r="F34" i="72"/>
  <c r="D34" i="72"/>
  <c r="C34" i="72"/>
  <c r="F33" i="72"/>
  <c r="C33" i="72"/>
  <c r="F32" i="72"/>
  <c r="F31" i="72"/>
  <c r="D31" i="72"/>
  <c r="C31" i="72"/>
  <c r="F30" i="72"/>
  <c r="D29" i="72"/>
  <c r="C29" i="72"/>
  <c r="D28" i="72"/>
  <c r="C28" i="72"/>
  <c r="F27" i="72"/>
  <c r="C27" i="72"/>
  <c r="F26" i="72"/>
  <c r="F25" i="72"/>
  <c r="F23" i="72"/>
  <c r="D23" i="72"/>
  <c r="C23" i="72"/>
  <c r="G22" i="72"/>
  <c r="F22" i="72"/>
  <c r="D22" i="72"/>
  <c r="C22" i="72"/>
  <c r="F21" i="72"/>
  <c r="D21" i="72"/>
  <c r="C21" i="72"/>
  <c r="G20" i="72"/>
  <c r="F20" i="72"/>
  <c r="D20" i="72"/>
  <c r="C20" i="72"/>
  <c r="G19" i="72"/>
  <c r="F19" i="72"/>
  <c r="D19" i="72"/>
  <c r="C19" i="72"/>
  <c r="F18" i="72"/>
  <c r="C18" i="72"/>
  <c r="F17" i="72"/>
  <c r="C17" i="72"/>
  <c r="F15" i="72"/>
  <c r="F14" i="72"/>
  <c r="K10" i="72"/>
  <c r="J10" i="72"/>
  <c r="I10" i="72"/>
  <c r="H10" i="72"/>
  <c r="F10" i="72"/>
  <c r="H8" i="72"/>
  <c r="F8" i="72"/>
  <c r="F7" i="72" s="1"/>
  <c r="E37" i="74"/>
  <c r="E34" i="72" s="1"/>
  <c r="E36" i="74"/>
  <c r="E33" i="72" s="1"/>
  <c r="D36" i="74"/>
  <c r="E35" i="74"/>
  <c r="E32" i="72" s="1"/>
  <c r="D35" i="74"/>
  <c r="D32" i="72" s="1"/>
  <c r="C35" i="74"/>
  <c r="C33" i="74" s="1"/>
  <c r="C30" i="72" s="1"/>
  <c r="E34" i="74"/>
  <c r="E31" i="72" s="1"/>
  <c r="E33" i="74"/>
  <c r="E30" i="72" s="1"/>
  <c r="G32" i="74"/>
  <c r="G29" i="72" s="1"/>
  <c r="F32" i="74"/>
  <c r="F29" i="72" s="1"/>
  <c r="E32" i="74"/>
  <c r="E29" i="72" s="1"/>
  <c r="G31" i="74"/>
  <c r="G28" i="72" s="1"/>
  <c r="F31" i="74"/>
  <c r="F28" i="72" s="1"/>
  <c r="E31" i="74"/>
  <c r="E28" i="72" s="1"/>
  <c r="E30" i="74"/>
  <c r="E29" i="74"/>
  <c r="E28" i="74"/>
  <c r="E27" i="74"/>
  <c r="E26" i="74"/>
  <c r="E25" i="74"/>
  <c r="E24" i="74"/>
  <c r="E23" i="74"/>
  <c r="E22" i="74"/>
  <c r="E21" i="74"/>
  <c r="E20" i="74"/>
  <c r="E19" i="74"/>
  <c r="K18" i="74"/>
  <c r="J18" i="74" s="1"/>
  <c r="J8" i="74" s="1"/>
  <c r="J7" i="74" s="1"/>
  <c r="E18" i="74"/>
  <c r="E27" i="72" s="1"/>
  <c r="G17" i="74"/>
  <c r="E17" i="74"/>
  <c r="D17" i="74"/>
  <c r="E16" i="74"/>
  <c r="E15" i="74"/>
  <c r="G14" i="74"/>
  <c r="E14" i="74"/>
  <c r="D14" i="74"/>
  <c r="E13" i="74"/>
  <c r="E12" i="74"/>
  <c r="E11" i="74"/>
  <c r="E10" i="74"/>
  <c r="C10" i="74"/>
  <c r="C9" i="74" s="1"/>
  <c r="E9" i="74"/>
  <c r="E26" i="72" s="1"/>
  <c r="N8" i="74"/>
  <c r="M8" i="74"/>
  <c r="L8" i="74"/>
  <c r="I8" i="74"/>
  <c r="I7" i="74" s="1"/>
  <c r="H8" i="74"/>
  <c r="H7" i="74" s="1"/>
  <c r="E8" i="74"/>
  <c r="E25" i="72" s="1"/>
  <c r="F7" i="74"/>
  <c r="E64" i="73"/>
  <c r="E23" i="72" s="1"/>
  <c r="E63" i="73"/>
  <c r="E22" i="72" s="1"/>
  <c r="E62" i="73"/>
  <c r="E21" i="72" s="1"/>
  <c r="E61" i="73"/>
  <c r="E20" i="72" s="1"/>
  <c r="E60" i="73"/>
  <c r="E19" i="72" s="1"/>
  <c r="E59" i="73"/>
  <c r="E18" i="72" s="1"/>
  <c r="E58" i="73"/>
  <c r="E17" i="72" s="1"/>
  <c r="E57" i="73"/>
  <c r="C57" i="73"/>
  <c r="E56" i="73"/>
  <c r="E15" i="72" s="1"/>
  <c r="E55" i="73"/>
  <c r="E14" i="72" s="1"/>
  <c r="E54" i="73"/>
  <c r="E50" i="73"/>
  <c r="E10" i="72" s="1"/>
  <c r="E49" i="73"/>
  <c r="C49" i="73"/>
  <c r="E48" i="73"/>
  <c r="C48" i="73"/>
  <c r="E47" i="73"/>
  <c r="C47" i="73"/>
  <c r="E46" i="73"/>
  <c r="C46" i="73"/>
  <c r="E45" i="73"/>
  <c r="C45" i="73"/>
  <c r="E44" i="73"/>
  <c r="E43" i="73"/>
  <c r="C43" i="73"/>
  <c r="K42" i="73"/>
  <c r="I42" i="73"/>
  <c r="E42" i="73"/>
  <c r="G41" i="73"/>
  <c r="E41" i="73"/>
  <c r="E40" i="73"/>
  <c r="C40" i="73"/>
  <c r="E39" i="73"/>
  <c r="C39" i="73"/>
  <c r="E38" i="73"/>
  <c r="E37" i="73"/>
  <c r="C37" i="73"/>
  <c r="E36" i="73"/>
  <c r="C36" i="73"/>
  <c r="E35" i="73"/>
  <c r="E34" i="73"/>
  <c r="C34" i="73"/>
  <c r="E33" i="73"/>
  <c r="C33" i="73"/>
  <c r="E32" i="73"/>
  <c r="C32" i="73"/>
  <c r="E31" i="73"/>
  <c r="C31" i="73"/>
  <c r="K30" i="73"/>
  <c r="I30" i="73"/>
  <c r="E30" i="73"/>
  <c r="E29" i="73"/>
  <c r="C29" i="73"/>
  <c r="E28" i="73"/>
  <c r="E27" i="73"/>
  <c r="E26" i="73"/>
  <c r="C26" i="73"/>
  <c r="E25" i="73"/>
  <c r="C25" i="73"/>
  <c r="K24" i="73"/>
  <c r="I24" i="73"/>
  <c r="E24" i="73"/>
  <c r="E23" i="73"/>
  <c r="E22" i="73"/>
  <c r="E21" i="73"/>
  <c r="C21" i="73"/>
  <c r="E20" i="73"/>
  <c r="C20" i="73"/>
  <c r="E19" i="73"/>
  <c r="C19" i="73"/>
  <c r="E18" i="73"/>
  <c r="C18" i="73"/>
  <c r="K17" i="73"/>
  <c r="I17" i="73"/>
  <c r="E17" i="73"/>
  <c r="E16" i="73"/>
  <c r="E15" i="73"/>
  <c r="E14" i="73"/>
  <c r="E13" i="73"/>
  <c r="C13" i="73"/>
  <c r="E12" i="73"/>
  <c r="C12" i="73"/>
  <c r="E11" i="73"/>
  <c r="C11" i="73"/>
  <c r="K10" i="73"/>
  <c r="J10" i="73"/>
  <c r="I10" i="73"/>
  <c r="H10" i="73"/>
  <c r="E10" i="73"/>
  <c r="N9" i="73"/>
  <c r="M9" i="73"/>
  <c r="L9" i="73"/>
  <c r="E9" i="73"/>
  <c r="H7" i="73"/>
  <c r="F72" i="37"/>
  <c r="F60" i="37"/>
  <c r="F81" i="37" s="1"/>
  <c r="F59" i="37"/>
  <c r="F73" i="37"/>
  <c r="D36" i="73"/>
  <c r="G35" i="73"/>
  <c r="D35" i="73"/>
  <c r="D34" i="73"/>
  <c r="D33" i="73"/>
  <c r="D32" i="73"/>
  <c r="D31" i="73"/>
  <c r="D29" i="73"/>
  <c r="D28" i="73"/>
  <c r="D26" i="73"/>
  <c r="D25" i="73"/>
  <c r="D23" i="73"/>
  <c r="D22" i="73"/>
  <c r="D21" i="73"/>
  <c r="D20" i="73"/>
  <c r="D19" i="73"/>
  <c r="D18" i="73"/>
  <c r="D16" i="73"/>
  <c r="D14" i="73"/>
  <c r="D13" i="73"/>
  <c r="D12" i="73"/>
  <c r="D11" i="73"/>
  <c r="D77" i="37"/>
  <c r="C77" i="37"/>
  <c r="J75" i="37"/>
  <c r="E75" i="37"/>
  <c r="J74" i="37"/>
  <c r="E74" i="37"/>
  <c r="J73" i="37"/>
  <c r="E73" i="37"/>
  <c r="E72" i="37"/>
  <c r="J71" i="37"/>
  <c r="E71" i="37"/>
  <c r="J69" i="37"/>
  <c r="E69" i="37"/>
  <c r="J68" i="37"/>
  <c r="E68" i="37"/>
  <c r="C68" i="37"/>
  <c r="J67" i="37"/>
  <c r="J66" i="37" s="1"/>
  <c r="E67" i="37"/>
  <c r="E66" i="37" s="1"/>
  <c r="C67" i="37"/>
  <c r="D66" i="37"/>
  <c r="D65" i="37"/>
  <c r="J60" i="37"/>
  <c r="J81" i="37" s="1"/>
  <c r="E60" i="37"/>
  <c r="E81" i="37" s="1"/>
  <c r="J59" i="37"/>
  <c r="J80" i="37" s="1"/>
  <c r="E59" i="37"/>
  <c r="E80" i="37" s="1"/>
  <c r="J58" i="37"/>
  <c r="J78" i="37" s="1"/>
  <c r="J77" i="37" s="1"/>
  <c r="E58" i="37"/>
  <c r="E78" i="37" s="1"/>
  <c r="E77" i="37" s="1"/>
  <c r="J57" i="37"/>
  <c r="J56" i="37" s="1"/>
  <c r="E57" i="37"/>
  <c r="E79" i="37" s="1"/>
  <c r="D56" i="37"/>
  <c r="C56" i="37"/>
  <c r="J55" i="37"/>
  <c r="E55" i="37"/>
  <c r="C55" i="37"/>
  <c r="I54" i="37"/>
  <c r="H54" i="37"/>
  <c r="G54" i="37"/>
  <c r="J53" i="37"/>
  <c r="E53" i="37"/>
  <c r="J52" i="37"/>
  <c r="F52" i="37"/>
  <c r="G52" i="37" s="1"/>
  <c r="E52" i="37"/>
  <c r="J51" i="37"/>
  <c r="E51" i="37"/>
  <c r="C51" i="37"/>
  <c r="J50" i="37"/>
  <c r="E50" i="37"/>
  <c r="C50" i="37"/>
  <c r="J49" i="37"/>
  <c r="E49" i="37"/>
  <c r="C49" i="37"/>
  <c r="J48" i="37"/>
  <c r="J47" i="37" s="1"/>
  <c r="E48" i="37"/>
  <c r="E47" i="37" s="1"/>
  <c r="C48" i="37"/>
  <c r="D47" i="37"/>
  <c r="J46" i="37"/>
  <c r="F46" i="37"/>
  <c r="E46" i="37"/>
  <c r="J45" i="37"/>
  <c r="E45" i="37"/>
  <c r="C45" i="37"/>
  <c r="J44" i="37"/>
  <c r="E44" i="37"/>
  <c r="C44" i="37"/>
  <c r="J43" i="37"/>
  <c r="E43" i="37"/>
  <c r="C43" i="37"/>
  <c r="J42" i="37"/>
  <c r="E42" i="37"/>
  <c r="C42" i="37"/>
  <c r="J41" i="37"/>
  <c r="E41" i="37"/>
  <c r="C41" i="37"/>
  <c r="J40" i="37"/>
  <c r="E40" i="37"/>
  <c r="C40" i="37"/>
  <c r="J39" i="37"/>
  <c r="E39" i="37"/>
  <c r="C39" i="37"/>
  <c r="J38" i="37"/>
  <c r="E38" i="37"/>
  <c r="C38" i="37"/>
  <c r="J37" i="37"/>
  <c r="E37" i="37"/>
  <c r="C37" i="37"/>
  <c r="J36" i="37"/>
  <c r="J35" i="37" s="1"/>
  <c r="E36" i="37"/>
  <c r="E35" i="37" s="1"/>
  <c r="C36" i="37"/>
  <c r="D35" i="37"/>
  <c r="J34" i="37"/>
  <c r="E34" i="37"/>
  <c r="C34" i="37"/>
  <c r="J33" i="37"/>
  <c r="E33" i="37"/>
  <c r="C33" i="37"/>
  <c r="E32" i="37"/>
  <c r="C32" i="37"/>
  <c r="C31" i="37"/>
  <c r="J30" i="37"/>
  <c r="E30" i="37"/>
  <c r="C30" i="37"/>
  <c r="J29" i="37"/>
  <c r="J28" i="37" s="1"/>
  <c r="E29" i="37"/>
  <c r="E28" i="37" s="1"/>
  <c r="C29" i="37"/>
  <c r="D28" i="37"/>
  <c r="J27" i="37"/>
  <c r="C27" i="37"/>
  <c r="J26" i="37"/>
  <c r="E26" i="37"/>
  <c r="C26" i="37"/>
  <c r="J25" i="37"/>
  <c r="E25" i="37"/>
  <c r="C25" i="37"/>
  <c r="J24" i="37"/>
  <c r="C24" i="37"/>
  <c r="J23" i="37"/>
  <c r="C23" i="37"/>
  <c r="J22" i="37"/>
  <c r="J21" i="37" s="1"/>
  <c r="C22" i="37"/>
  <c r="E21" i="37"/>
  <c r="D21" i="37"/>
  <c r="M20" i="37"/>
  <c r="J20" i="37"/>
  <c r="C20" i="37"/>
  <c r="J19" i="37"/>
  <c r="C19" i="37"/>
  <c r="J18" i="37"/>
  <c r="C18" i="37"/>
  <c r="J17" i="37"/>
  <c r="C17" i="37"/>
  <c r="J16" i="37"/>
  <c r="C16" i="37"/>
  <c r="J15" i="37"/>
  <c r="J14" i="37" s="1"/>
  <c r="C15" i="37"/>
  <c r="L14" i="37"/>
  <c r="E14" i="37"/>
  <c r="D14" i="37"/>
  <c r="D13" i="37" s="1"/>
  <c r="N12" i="37"/>
  <c r="L12" i="37"/>
  <c r="E8" i="73" l="1"/>
  <c r="E7" i="73" s="1"/>
  <c r="F12" i="41"/>
  <c r="C66" i="37"/>
  <c r="C21" i="37"/>
  <c r="F40" i="37"/>
  <c r="H40" i="37" s="1"/>
  <c r="E12" i="41"/>
  <c r="K8" i="74"/>
  <c r="K7" i="74" s="1"/>
  <c r="I9" i="73"/>
  <c r="I8" i="72" s="1"/>
  <c r="I7" i="72" s="1"/>
  <c r="F24" i="72"/>
  <c r="J14" i="31"/>
  <c r="J13" i="31" s="1"/>
  <c r="C13" i="63"/>
  <c r="C8" i="70"/>
  <c r="D9" i="64" s="1"/>
  <c r="C26" i="72"/>
  <c r="C8" i="74"/>
  <c r="C25" i="72" s="1"/>
  <c r="E13" i="37"/>
  <c r="E12" i="37" s="1"/>
  <c r="L13" i="37" s="1"/>
  <c r="L15" i="37" s="1"/>
  <c r="C47" i="37"/>
  <c r="F13" i="72"/>
  <c r="F50" i="65"/>
  <c r="H21" i="31"/>
  <c r="F21" i="31" s="1"/>
  <c r="C56" i="73"/>
  <c r="C15" i="72" s="1"/>
  <c r="G12" i="41"/>
  <c r="I52" i="37"/>
  <c r="E56" i="37"/>
  <c r="C28" i="73"/>
  <c r="G19" i="65"/>
  <c r="C19" i="63"/>
  <c r="H12" i="65"/>
  <c r="H25" i="65"/>
  <c r="H28" i="65"/>
  <c r="I35" i="32"/>
  <c r="I46" i="37"/>
  <c r="G46" i="37"/>
  <c r="D15" i="73"/>
  <c r="C15" i="73"/>
  <c r="C16" i="72"/>
  <c r="C65" i="37"/>
  <c r="C14" i="37"/>
  <c r="C35" i="37"/>
  <c r="G15" i="73"/>
  <c r="F18" i="37"/>
  <c r="D27" i="73"/>
  <c r="J13" i="37"/>
  <c r="J12" i="37" s="1"/>
  <c r="J11" i="37" s="1"/>
  <c r="C11" i="63"/>
  <c r="C10" i="63" s="1"/>
  <c r="C12" i="63"/>
  <c r="C20" i="63"/>
  <c r="J65" i="37"/>
  <c r="C28" i="37"/>
  <c r="E65" i="37"/>
  <c r="C24" i="72"/>
  <c r="G44" i="32"/>
  <c r="H102" i="31"/>
  <c r="H103" i="31" s="1"/>
  <c r="H105" i="31" s="1"/>
  <c r="H107" i="31" s="1"/>
  <c r="K9" i="73"/>
  <c r="K8" i="72" s="1"/>
  <c r="K7" i="72" s="1"/>
  <c r="J17" i="73"/>
  <c r="J24" i="73"/>
  <c r="J30" i="73"/>
  <c r="D33" i="74"/>
  <c r="D30" i="72" s="1"/>
  <c r="C11" i="64"/>
  <c r="E21" i="64"/>
  <c r="J55" i="42"/>
  <c r="H74" i="31"/>
  <c r="J53" i="32"/>
  <c r="H57" i="32"/>
  <c r="F57" i="32" s="1"/>
  <c r="H71" i="32"/>
  <c r="C8" i="64"/>
  <c r="C18" i="64"/>
  <c r="H18" i="31"/>
  <c r="F18" i="31" s="1"/>
  <c r="J14" i="42"/>
  <c r="J13" i="42" s="1"/>
  <c r="J41" i="42"/>
  <c r="H44" i="42"/>
  <c r="F44" i="42" s="1"/>
  <c r="H41" i="32"/>
  <c r="F41" i="32" s="1"/>
  <c r="K41" i="32" s="1"/>
  <c r="H75" i="32"/>
  <c r="G22" i="73"/>
  <c r="F26" i="37"/>
  <c r="D12" i="37"/>
  <c r="D11" i="37" s="1"/>
  <c r="D64" i="37"/>
  <c r="D63" i="37" s="1"/>
  <c r="D62" i="37" s="1"/>
  <c r="D61" i="37" s="1"/>
  <c r="K14" i="37"/>
  <c r="G28" i="73"/>
  <c r="F33" i="37"/>
  <c r="F80" i="37"/>
  <c r="I80" i="37" s="1"/>
  <c r="I59" i="37"/>
  <c r="C11" i="70"/>
  <c r="D58" i="73"/>
  <c r="H52" i="37"/>
  <c r="J79" i="37"/>
  <c r="C16" i="73"/>
  <c r="D30" i="73"/>
  <c r="D43" i="73"/>
  <c r="C41" i="73"/>
  <c r="D17" i="73"/>
  <c r="C38" i="73"/>
  <c r="D39" i="73"/>
  <c r="D56" i="73" s="1"/>
  <c r="D15" i="72" s="1"/>
  <c r="D44" i="73"/>
  <c r="D49" i="73"/>
  <c r="H46" i="37"/>
  <c r="I67" i="37"/>
  <c r="D24" i="73"/>
  <c r="D41" i="73"/>
  <c r="D45" i="73"/>
  <c r="D37" i="73"/>
  <c r="D38" i="73"/>
  <c r="D40" i="73"/>
  <c r="D46" i="73"/>
  <c r="D48" i="73"/>
  <c r="D47" i="73"/>
  <c r="D59" i="73"/>
  <c r="D18" i="72" s="1"/>
  <c r="H7" i="72"/>
  <c r="C32" i="72"/>
  <c r="D33" i="72"/>
  <c r="F16" i="72"/>
  <c r="F12" i="72" s="1"/>
  <c r="J42" i="73"/>
  <c r="G26" i="65"/>
  <c r="H33" i="65"/>
  <c r="H36" i="65"/>
  <c r="H37" i="65"/>
  <c r="H39" i="65"/>
  <c r="H40" i="65"/>
  <c r="H44" i="65"/>
  <c r="H45" i="65"/>
  <c r="H47" i="65"/>
  <c r="H48" i="65"/>
  <c r="D22" i="74"/>
  <c r="H17" i="65"/>
  <c r="G37" i="65"/>
  <c r="G38" i="65"/>
  <c r="G39" i="65"/>
  <c r="G40" i="65"/>
  <c r="G41" i="65"/>
  <c r="G42" i="65"/>
  <c r="D26" i="74"/>
  <c r="H33" i="31"/>
  <c r="F33" i="31" s="1"/>
  <c r="K33" i="31" s="1"/>
  <c r="H103" i="32"/>
  <c r="H104" i="32" s="1"/>
  <c r="H106" i="32" s="1"/>
  <c r="H108" i="32" s="1"/>
  <c r="I104" i="32"/>
  <c r="I106" i="32" s="1"/>
  <c r="I108" i="32" s="1"/>
  <c r="J104" i="32"/>
  <c r="J106" i="32" s="1"/>
  <c r="J108" i="32" s="1"/>
  <c r="J103" i="31"/>
  <c r="J105" i="31" s="1"/>
  <c r="J107" i="31" s="1"/>
  <c r="H32" i="31"/>
  <c r="F32" i="31" s="1"/>
  <c r="K32" i="31" s="1"/>
  <c r="C9" i="65"/>
  <c r="C8" i="65" s="1"/>
  <c r="G11" i="65"/>
  <c r="F9" i="65"/>
  <c r="H9" i="65" s="1"/>
  <c r="G30" i="65"/>
  <c r="H42" i="65"/>
  <c r="C9" i="70"/>
  <c r="E24" i="72"/>
  <c r="C50" i="65"/>
  <c r="G52" i="65"/>
  <c r="E7" i="74"/>
  <c r="H11" i="65"/>
  <c r="G16" i="65"/>
  <c r="H18" i="65"/>
  <c r="H20" i="65"/>
  <c r="H30" i="65"/>
  <c r="H32" i="65"/>
  <c r="G47" i="65"/>
  <c r="H49" i="65"/>
  <c r="G12" i="65"/>
  <c r="G17" i="65"/>
  <c r="H19" i="65"/>
  <c r="G23" i="65"/>
  <c r="H26" i="65"/>
  <c r="H31" i="65"/>
  <c r="G33" i="65"/>
  <c r="G36" i="65"/>
  <c r="H38" i="65"/>
  <c r="H43" i="65"/>
  <c r="G45" i="65"/>
  <c r="G46" i="65"/>
  <c r="G48" i="65"/>
  <c r="E50" i="65"/>
  <c r="E16" i="72"/>
  <c r="E8" i="72"/>
  <c r="E7" i="72" s="1"/>
  <c r="H10" i="65"/>
  <c r="D29" i="65"/>
  <c r="G10" i="65"/>
  <c r="G18" i="65"/>
  <c r="G20" i="65"/>
  <c r="G25" i="65"/>
  <c r="G28" i="65"/>
  <c r="E29" i="65"/>
  <c r="G29" i="65" s="1"/>
  <c r="G31" i="65"/>
  <c r="G32" i="65"/>
  <c r="H41" i="65"/>
  <c r="G43" i="65"/>
  <c r="G44" i="65"/>
  <c r="H46" i="65"/>
  <c r="G49" i="65"/>
  <c r="G12" i="74"/>
  <c r="G62" i="73"/>
  <c r="G21" i="72" s="1"/>
  <c r="F16" i="37"/>
  <c r="H16" i="37" s="1"/>
  <c r="F75" i="37"/>
  <c r="F69" i="37"/>
  <c r="G70" i="31"/>
  <c r="E13" i="64"/>
  <c r="G59" i="73"/>
  <c r="G18" i="72" s="1"/>
  <c r="I68" i="37"/>
  <c r="H68" i="37"/>
  <c r="F66" i="37"/>
  <c r="G68" i="37"/>
  <c r="G67" i="37"/>
  <c r="G58" i="73"/>
  <c r="E12" i="64"/>
  <c r="J14" i="32"/>
  <c r="J13" i="32" s="1"/>
  <c r="H61" i="42"/>
  <c r="F61" i="42" s="1"/>
  <c r="H33" i="32"/>
  <c r="F33" i="32" s="1"/>
  <c r="K33" i="32" s="1"/>
  <c r="H41" i="31"/>
  <c r="F41" i="31" s="1"/>
  <c r="K41" i="31" s="1"/>
  <c r="H42" i="31"/>
  <c r="F42" i="31" s="1"/>
  <c r="K42" i="31" s="1"/>
  <c r="H42" i="32"/>
  <c r="F42" i="32" s="1"/>
  <c r="K42" i="32" s="1"/>
  <c r="H27" i="42"/>
  <c r="F27" i="42" s="1"/>
  <c r="H57" i="31"/>
  <c r="F57" i="31" s="1"/>
  <c r="G34" i="74"/>
  <c r="G31" i="72" s="1"/>
  <c r="I41" i="42"/>
  <c r="H42" i="42"/>
  <c r="F42" i="42" s="1"/>
  <c r="H56" i="42"/>
  <c r="J39" i="31"/>
  <c r="H25" i="32"/>
  <c r="F25" i="32" s="1"/>
  <c r="K25" i="32" s="1"/>
  <c r="H70" i="32"/>
  <c r="F70" i="32" s="1"/>
  <c r="D21" i="74"/>
  <c r="H43" i="42"/>
  <c r="F43" i="42" s="1"/>
  <c r="G49" i="42"/>
  <c r="F49" i="42" s="1"/>
  <c r="L58" i="31"/>
  <c r="H59" i="42"/>
  <c r="F59" i="42" s="1"/>
  <c r="H25" i="31"/>
  <c r="F25" i="31" s="1"/>
  <c r="K25" i="31" s="1"/>
  <c r="G39" i="31"/>
  <c r="H40" i="31"/>
  <c r="J53" i="31"/>
  <c r="E22" i="64"/>
  <c r="D17" i="42"/>
  <c r="D17" i="32"/>
  <c r="D17" i="31"/>
  <c r="E18" i="32"/>
  <c r="E18" i="42"/>
  <c r="C18" i="42" s="1"/>
  <c r="E18" i="31"/>
  <c r="D58" i="32"/>
  <c r="D60" i="42"/>
  <c r="D58" i="31"/>
  <c r="E28" i="31"/>
  <c r="E30" i="42"/>
  <c r="J30" i="32"/>
  <c r="J32" i="42"/>
  <c r="H32" i="42" s="1"/>
  <c r="J30" i="31"/>
  <c r="I45" i="32"/>
  <c r="I55" i="31"/>
  <c r="H55" i="31" s="1"/>
  <c r="F55" i="31" s="1"/>
  <c r="I57" i="42"/>
  <c r="G58" i="42"/>
  <c r="G55" i="42" s="1"/>
  <c r="G56" i="32"/>
  <c r="G53" i="32" s="1"/>
  <c r="G56" i="31"/>
  <c r="J72" i="32"/>
  <c r="J71" i="31"/>
  <c r="J74" i="42"/>
  <c r="J73" i="32"/>
  <c r="J72" i="31"/>
  <c r="I45" i="31"/>
  <c r="E28" i="32"/>
  <c r="G26" i="31"/>
  <c r="G28" i="42"/>
  <c r="G26" i="32"/>
  <c r="J27" i="31"/>
  <c r="J27" i="32"/>
  <c r="J29" i="42"/>
  <c r="D34" i="32"/>
  <c r="D36" i="42"/>
  <c r="D37" i="31"/>
  <c r="D39" i="42"/>
  <c r="D37" i="32"/>
  <c r="I38" i="32"/>
  <c r="I40" i="42"/>
  <c r="J45" i="31"/>
  <c r="J47" i="42"/>
  <c r="J45" i="32"/>
  <c r="D55" i="32"/>
  <c r="D55" i="31"/>
  <c r="D57" i="42"/>
  <c r="C23" i="63"/>
  <c r="G17" i="31"/>
  <c r="G17" i="42"/>
  <c r="G24" i="31"/>
  <c r="G26" i="42"/>
  <c r="G24" i="32"/>
  <c r="G30" i="31"/>
  <c r="G30" i="32"/>
  <c r="G32" i="42"/>
  <c r="E34" i="32"/>
  <c r="E34" i="31"/>
  <c r="E36" i="42"/>
  <c r="D35" i="32"/>
  <c r="D37" i="42"/>
  <c r="D35" i="31"/>
  <c r="I36" i="31"/>
  <c r="I36" i="32"/>
  <c r="E38" i="32"/>
  <c r="E38" i="31"/>
  <c r="E40" i="42"/>
  <c r="J38" i="32"/>
  <c r="J38" i="31"/>
  <c r="J40" i="42"/>
  <c r="E39" i="32"/>
  <c r="J44" i="32"/>
  <c r="J44" i="31"/>
  <c r="D46" i="32"/>
  <c r="C46" i="32" s="1"/>
  <c r="D46" i="31"/>
  <c r="D48" i="42"/>
  <c r="E50" i="32"/>
  <c r="C50" i="32" s="1"/>
  <c r="E50" i="31"/>
  <c r="C50" i="31" s="1"/>
  <c r="E52" i="42"/>
  <c r="C52" i="42" s="1"/>
  <c r="H72" i="42"/>
  <c r="G76" i="32"/>
  <c r="G75" i="31"/>
  <c r="G63" i="42"/>
  <c r="I38" i="42"/>
  <c r="I47" i="42"/>
  <c r="D34" i="31"/>
  <c r="I38" i="31"/>
  <c r="C24" i="63"/>
  <c r="E25" i="64"/>
  <c r="I58" i="32"/>
  <c r="H58" i="32" s="1"/>
  <c r="F58" i="32" s="1"/>
  <c r="I58" i="31"/>
  <c r="H58" i="31" s="1"/>
  <c r="F58" i="31" s="1"/>
  <c r="I60" i="42"/>
  <c r="H60" i="42" s="1"/>
  <c r="F60" i="42" s="1"/>
  <c r="J26" i="32"/>
  <c r="J28" i="42"/>
  <c r="H28" i="42" s="1"/>
  <c r="G27" i="32"/>
  <c r="G29" i="42"/>
  <c r="G27" i="31"/>
  <c r="D28" i="32"/>
  <c r="D30" i="42"/>
  <c r="D28" i="31"/>
  <c r="D31" i="32"/>
  <c r="D31" i="31"/>
  <c r="D33" i="42"/>
  <c r="E35" i="32"/>
  <c r="E35" i="31"/>
  <c r="E36" i="31"/>
  <c r="E36" i="32"/>
  <c r="J36" i="32"/>
  <c r="J38" i="42"/>
  <c r="J36" i="31"/>
  <c r="G37" i="32"/>
  <c r="G39" i="42"/>
  <c r="G37" i="31"/>
  <c r="E46" i="31"/>
  <c r="E48" i="42"/>
  <c r="D57" i="32"/>
  <c r="C57" i="32" s="1"/>
  <c r="D57" i="31"/>
  <c r="C57" i="31" s="1"/>
  <c r="D59" i="42"/>
  <c r="C59" i="42" s="1"/>
  <c r="I73" i="32"/>
  <c r="I72" i="31"/>
  <c r="I74" i="42"/>
  <c r="E37" i="42"/>
  <c r="E41" i="42"/>
  <c r="G41" i="42"/>
  <c r="J46" i="42"/>
  <c r="E39" i="31"/>
  <c r="G17" i="32"/>
  <c r="E17" i="32"/>
  <c r="E17" i="31"/>
  <c r="E17" i="42"/>
  <c r="I17" i="32"/>
  <c r="I17" i="31"/>
  <c r="I17" i="42"/>
  <c r="G75" i="32"/>
  <c r="F75" i="32" s="1"/>
  <c r="E58" i="31"/>
  <c r="E58" i="32"/>
  <c r="E60" i="42"/>
  <c r="D23" i="32"/>
  <c r="D23" i="31"/>
  <c r="D25" i="42"/>
  <c r="I24" i="31"/>
  <c r="I24" i="32"/>
  <c r="I26" i="42"/>
  <c r="J28" i="32"/>
  <c r="J30" i="42"/>
  <c r="D30" i="32"/>
  <c r="D32" i="42"/>
  <c r="E31" i="32"/>
  <c r="E31" i="31"/>
  <c r="J34" i="32"/>
  <c r="J36" i="42"/>
  <c r="J34" i="31"/>
  <c r="J35" i="31"/>
  <c r="J37" i="42"/>
  <c r="G36" i="32"/>
  <c r="G36" i="31"/>
  <c r="G38" i="42"/>
  <c r="E37" i="32"/>
  <c r="E37" i="31"/>
  <c r="I37" i="32"/>
  <c r="I37" i="31"/>
  <c r="G38" i="31"/>
  <c r="G38" i="32"/>
  <c r="G40" i="42"/>
  <c r="D43" i="32"/>
  <c r="D43" i="31"/>
  <c r="G45" i="32"/>
  <c r="G45" i="31"/>
  <c r="G47" i="42"/>
  <c r="G47" i="32"/>
  <c r="F47" i="32" s="1"/>
  <c r="G47" i="31"/>
  <c r="F47" i="31" s="1"/>
  <c r="D48" i="32"/>
  <c r="D50" i="42"/>
  <c r="D48" i="31"/>
  <c r="E55" i="32"/>
  <c r="E55" i="31"/>
  <c r="D56" i="32"/>
  <c r="D56" i="31"/>
  <c r="D58" i="42"/>
  <c r="G73" i="32"/>
  <c r="G74" i="42"/>
  <c r="G72" i="31"/>
  <c r="I76" i="32"/>
  <c r="I75" i="31"/>
  <c r="I63" i="42"/>
  <c r="F56" i="42"/>
  <c r="J28" i="31"/>
  <c r="J35" i="32"/>
  <c r="G20" i="74"/>
  <c r="C21" i="63"/>
  <c r="C29" i="63"/>
  <c r="D18" i="32"/>
  <c r="D18" i="31"/>
  <c r="I18" i="42"/>
  <c r="H18" i="42" s="1"/>
  <c r="F18" i="42" s="1"/>
  <c r="I18" i="32"/>
  <c r="H18" i="32" s="1"/>
  <c r="F18" i="32" s="1"/>
  <c r="E23" i="32"/>
  <c r="J24" i="32"/>
  <c r="J26" i="42"/>
  <c r="J24" i="31"/>
  <c r="I26" i="32"/>
  <c r="I26" i="31"/>
  <c r="H26" i="31" s="1"/>
  <c r="I27" i="32"/>
  <c r="I29" i="42"/>
  <c r="I27" i="31"/>
  <c r="E30" i="32"/>
  <c r="E30" i="31"/>
  <c r="I30" i="32"/>
  <c r="I30" i="31"/>
  <c r="J33" i="42"/>
  <c r="G35" i="32"/>
  <c r="G35" i="31"/>
  <c r="G37" i="42"/>
  <c r="D36" i="32"/>
  <c r="D36" i="31"/>
  <c r="D38" i="42"/>
  <c r="C38" i="42" s="1"/>
  <c r="J37" i="32"/>
  <c r="J39" i="42"/>
  <c r="H39" i="42" s="1"/>
  <c r="J37" i="31"/>
  <c r="D38" i="32"/>
  <c r="D40" i="42"/>
  <c r="D39" i="32"/>
  <c r="D41" i="42"/>
  <c r="D39" i="31"/>
  <c r="E43" i="32"/>
  <c r="E43" i="31"/>
  <c r="E45" i="42"/>
  <c r="C45" i="42" s="1"/>
  <c r="D47" i="31"/>
  <c r="C47" i="31" s="1"/>
  <c r="D49" i="42"/>
  <c r="C49" i="42" s="1"/>
  <c r="D47" i="32"/>
  <c r="C47" i="32" s="1"/>
  <c r="E48" i="32"/>
  <c r="E48" i="31"/>
  <c r="E50" i="42"/>
  <c r="E54" i="31"/>
  <c r="C54" i="31" s="1"/>
  <c r="E56" i="42"/>
  <c r="C56" i="42" s="1"/>
  <c r="E58" i="42"/>
  <c r="I56" i="32"/>
  <c r="H56" i="32" s="1"/>
  <c r="I56" i="31"/>
  <c r="H56" i="31" s="1"/>
  <c r="I58" i="42"/>
  <c r="H58" i="42" s="1"/>
  <c r="J76" i="32"/>
  <c r="J75" i="31"/>
  <c r="J63" i="42"/>
  <c r="E25" i="42"/>
  <c r="E33" i="42"/>
  <c r="E39" i="42"/>
  <c r="D38" i="31"/>
  <c r="M14" i="42"/>
  <c r="M13" i="42" s="1"/>
  <c r="M12" i="42" s="1"/>
  <c r="M11" i="42" s="1"/>
  <c r="I31" i="31"/>
  <c r="H54" i="31"/>
  <c r="H70" i="31"/>
  <c r="G39" i="32"/>
  <c r="G31" i="32"/>
  <c r="I39" i="32"/>
  <c r="H40" i="32"/>
  <c r="I31" i="32"/>
  <c r="H32" i="32"/>
  <c r="I53" i="32"/>
  <c r="H54" i="32"/>
  <c r="F54" i="32" s="1"/>
  <c r="G51" i="65"/>
  <c r="E13" i="72"/>
  <c r="H24" i="65"/>
  <c r="F23" i="65"/>
  <c r="H23" i="65" s="1"/>
  <c r="E56" i="31"/>
  <c r="D25" i="64"/>
  <c r="D16" i="65"/>
  <c r="F29" i="65"/>
  <c r="E56" i="32"/>
  <c r="G24" i="65"/>
  <c r="E57" i="42"/>
  <c r="E54" i="32"/>
  <c r="E9" i="65"/>
  <c r="G40" i="37" l="1"/>
  <c r="G46" i="42"/>
  <c r="H29" i="65"/>
  <c r="C36" i="32"/>
  <c r="G48" i="42"/>
  <c r="G46" i="32"/>
  <c r="G34" i="32"/>
  <c r="G29" i="32" s="1"/>
  <c r="I48" i="42"/>
  <c r="H39" i="32"/>
  <c r="F39" i="32" s="1"/>
  <c r="I44" i="32"/>
  <c r="H44" i="32" s="1"/>
  <c r="F44" i="32" s="1"/>
  <c r="K44" i="32" s="1"/>
  <c r="I8" i="73"/>
  <c r="I7" i="73" s="1"/>
  <c r="C7" i="74"/>
  <c r="I46" i="32"/>
  <c r="J48" i="42"/>
  <c r="I46" i="31"/>
  <c r="G36" i="42"/>
  <c r="J46" i="31"/>
  <c r="I37" i="42"/>
  <c r="H37" i="42" s="1"/>
  <c r="F37" i="42" s="1"/>
  <c r="I40" i="37"/>
  <c r="G30" i="42"/>
  <c r="G44" i="31"/>
  <c r="G43" i="31" s="1"/>
  <c r="G62" i="42"/>
  <c r="F62" i="42" s="1"/>
  <c r="G74" i="31"/>
  <c r="F74" i="31" s="1"/>
  <c r="E11" i="37"/>
  <c r="F20" i="37"/>
  <c r="I20" i="37" s="1"/>
  <c r="I28" i="31"/>
  <c r="H28" i="31" s="1"/>
  <c r="I30" i="42"/>
  <c r="H30" i="42" s="1"/>
  <c r="F30" i="42" s="1"/>
  <c r="I28" i="32"/>
  <c r="H28" i="32" s="1"/>
  <c r="E14" i="42"/>
  <c r="E13" i="42" s="1"/>
  <c r="C28" i="32"/>
  <c r="I35" i="31"/>
  <c r="H35" i="31" s="1"/>
  <c r="F35" i="31" s="1"/>
  <c r="N13" i="37"/>
  <c r="H31" i="32"/>
  <c r="F31" i="32" s="1"/>
  <c r="E64" i="37"/>
  <c r="E63" i="37" s="1"/>
  <c r="E62" i="37" s="1"/>
  <c r="E61" i="37" s="1"/>
  <c r="K63" i="37" s="1"/>
  <c r="F24" i="37"/>
  <c r="H24" i="37" s="1"/>
  <c r="I34" i="32"/>
  <c r="H34" i="32" s="1"/>
  <c r="D8" i="65"/>
  <c r="D7" i="65" s="1"/>
  <c r="G28" i="31"/>
  <c r="G43" i="73"/>
  <c r="C50" i="73"/>
  <c r="C10" i="72" s="1"/>
  <c r="G28" i="32"/>
  <c r="D53" i="32"/>
  <c r="H31" i="31"/>
  <c r="F31" i="31" s="1"/>
  <c r="D19" i="74"/>
  <c r="I33" i="42"/>
  <c r="H33" i="42" s="1"/>
  <c r="K8" i="73"/>
  <c r="K7" i="73" s="1"/>
  <c r="J7" i="73" s="1"/>
  <c r="C33" i="63"/>
  <c r="D22" i="64" s="1"/>
  <c r="G73" i="42"/>
  <c r="C22" i="70"/>
  <c r="L19" i="32"/>
  <c r="G46" i="31"/>
  <c r="G34" i="31"/>
  <c r="G29" i="31" s="1"/>
  <c r="J46" i="32"/>
  <c r="G72" i="32"/>
  <c r="G71" i="31"/>
  <c r="F34" i="37"/>
  <c r="G34" i="37" s="1"/>
  <c r="G29" i="73"/>
  <c r="G64" i="73"/>
  <c r="G23" i="72" s="1"/>
  <c r="G38" i="73"/>
  <c r="H26" i="32"/>
  <c r="F26" i="32" s="1"/>
  <c r="K26" i="32" s="1"/>
  <c r="J23" i="32"/>
  <c r="J64" i="37"/>
  <c r="J63" i="37" s="1"/>
  <c r="J62" i="37" s="1"/>
  <c r="J61" i="37" s="1"/>
  <c r="C22" i="73"/>
  <c r="C48" i="32"/>
  <c r="C28" i="31"/>
  <c r="C26" i="70"/>
  <c r="D26" i="64" s="1"/>
  <c r="I34" i="31"/>
  <c r="G20" i="73"/>
  <c r="J9" i="73"/>
  <c r="J8" i="72" s="1"/>
  <c r="J7" i="72" s="1"/>
  <c r="C27" i="73"/>
  <c r="C13" i="37"/>
  <c r="D50" i="73"/>
  <c r="D10" i="72" s="1"/>
  <c r="C40" i="42"/>
  <c r="J45" i="42"/>
  <c r="I36" i="42"/>
  <c r="G16" i="73"/>
  <c r="G18" i="37"/>
  <c r="H18" i="37"/>
  <c r="J8" i="73"/>
  <c r="C41" i="42"/>
  <c r="H27" i="31"/>
  <c r="F27" i="31" s="1"/>
  <c r="K27" i="31" s="1"/>
  <c r="G50" i="65"/>
  <c r="C7" i="65"/>
  <c r="D42" i="73"/>
  <c r="D10" i="73"/>
  <c r="C14" i="73"/>
  <c r="I26" i="37"/>
  <c r="H26" i="37"/>
  <c r="G26" i="37"/>
  <c r="C57" i="42"/>
  <c r="G12" i="73"/>
  <c r="C35" i="73"/>
  <c r="C23" i="73"/>
  <c r="D57" i="73"/>
  <c r="D17" i="72"/>
  <c r="D16" i="72" s="1"/>
  <c r="H33" i="37"/>
  <c r="G33" i="37"/>
  <c r="I33" i="37"/>
  <c r="D29" i="74"/>
  <c r="C44" i="73"/>
  <c r="C42" i="73" s="1"/>
  <c r="D12" i="64"/>
  <c r="D11" i="64" s="1"/>
  <c r="C10" i="70"/>
  <c r="C7" i="70"/>
  <c r="D10" i="64"/>
  <c r="D8" i="64" s="1"/>
  <c r="H16" i="65"/>
  <c r="E12" i="72"/>
  <c r="H73" i="32"/>
  <c r="F73" i="32" s="1"/>
  <c r="G14" i="73"/>
  <c r="F19" i="37"/>
  <c r="I19" i="37" s="1"/>
  <c r="I16" i="37"/>
  <c r="G16" i="37"/>
  <c r="G27" i="73"/>
  <c r="F32" i="37"/>
  <c r="F71" i="37"/>
  <c r="I71" i="37" s="1"/>
  <c r="G21" i="73"/>
  <c r="F25" i="37"/>
  <c r="G32" i="73"/>
  <c r="F37" i="37"/>
  <c r="G34" i="73"/>
  <c r="F39" i="37"/>
  <c r="G11" i="73"/>
  <c r="F15" i="37"/>
  <c r="G13" i="73"/>
  <c r="F17" i="37"/>
  <c r="G17" i="72"/>
  <c r="G16" i="72" s="1"/>
  <c r="G57" i="73"/>
  <c r="G19" i="73"/>
  <c r="F23" i="37"/>
  <c r="G23" i="73"/>
  <c r="F27" i="37"/>
  <c r="G37" i="73"/>
  <c r="F42" i="37"/>
  <c r="G36" i="73"/>
  <c r="F41" i="37"/>
  <c r="G66" i="37"/>
  <c r="I66" i="37"/>
  <c r="H66" i="37"/>
  <c r="G72" i="42"/>
  <c r="F72" i="42" s="1"/>
  <c r="E11" i="64"/>
  <c r="G25" i="73"/>
  <c r="F29" i="37"/>
  <c r="G33" i="73"/>
  <c r="F38" i="37"/>
  <c r="G71" i="32"/>
  <c r="F71" i="32" s="1"/>
  <c r="F53" i="37"/>
  <c r="G26" i="73"/>
  <c r="F30" i="37"/>
  <c r="E31" i="42"/>
  <c r="E22" i="42" s="1"/>
  <c r="C18" i="32"/>
  <c r="K18" i="32" s="1"/>
  <c r="H38" i="31"/>
  <c r="F38" i="31" s="1"/>
  <c r="H35" i="32"/>
  <c r="F35" i="32" s="1"/>
  <c r="H29" i="42"/>
  <c r="F29" i="42" s="1"/>
  <c r="C33" i="42"/>
  <c r="J43" i="31"/>
  <c r="C39" i="31"/>
  <c r="C36" i="31"/>
  <c r="C55" i="32"/>
  <c r="E14" i="32"/>
  <c r="E13" i="32" s="1"/>
  <c r="H72" i="31"/>
  <c r="F72" i="31" s="1"/>
  <c r="C30" i="42"/>
  <c r="J43" i="32"/>
  <c r="C20" i="70"/>
  <c r="D15" i="74"/>
  <c r="C39" i="32"/>
  <c r="D55" i="42"/>
  <c r="C46" i="31"/>
  <c r="C35" i="31"/>
  <c r="C37" i="32"/>
  <c r="C34" i="32"/>
  <c r="E29" i="31"/>
  <c r="E22" i="31" s="1"/>
  <c r="C55" i="31"/>
  <c r="K55" i="31" s="1"/>
  <c r="H47" i="42"/>
  <c r="F47" i="42" s="1"/>
  <c r="H40" i="42"/>
  <c r="F40" i="42" s="1"/>
  <c r="C39" i="42"/>
  <c r="F26" i="31"/>
  <c r="K26" i="31" s="1"/>
  <c r="C58" i="31"/>
  <c r="K58" i="31" s="1"/>
  <c r="F40" i="31"/>
  <c r="K40" i="31" s="1"/>
  <c r="H39" i="31"/>
  <c r="F39" i="31" s="1"/>
  <c r="C37" i="42"/>
  <c r="F32" i="32"/>
  <c r="K32" i="32" s="1"/>
  <c r="F40" i="32"/>
  <c r="K40" i="32" s="1"/>
  <c r="I53" i="31"/>
  <c r="H41" i="42"/>
  <c r="F41" i="42" s="1"/>
  <c r="C38" i="31"/>
  <c r="C58" i="42"/>
  <c r="C18" i="63"/>
  <c r="D53" i="31"/>
  <c r="H37" i="32"/>
  <c r="F37" i="32" s="1"/>
  <c r="G16" i="74"/>
  <c r="G10" i="74"/>
  <c r="H75" i="31"/>
  <c r="F75" i="31" s="1"/>
  <c r="H26" i="42"/>
  <c r="I25" i="42"/>
  <c r="C23" i="31"/>
  <c r="I14" i="32"/>
  <c r="I13" i="32" s="1"/>
  <c r="H17" i="32"/>
  <c r="H14" i="32" s="1"/>
  <c r="H13" i="32" s="1"/>
  <c r="C30" i="31"/>
  <c r="G14" i="31"/>
  <c r="F56" i="31"/>
  <c r="G53" i="31"/>
  <c r="G45" i="42"/>
  <c r="C32" i="63"/>
  <c r="D21" i="64" s="1"/>
  <c r="C21" i="70"/>
  <c r="D25" i="74"/>
  <c r="D16" i="74"/>
  <c r="C23" i="70"/>
  <c r="D23" i="64" s="1"/>
  <c r="H36" i="31"/>
  <c r="F36" i="31" s="1"/>
  <c r="C19" i="70"/>
  <c r="D20" i="64" s="1"/>
  <c r="G23" i="31"/>
  <c r="G27" i="74"/>
  <c r="F28" i="42"/>
  <c r="H45" i="31"/>
  <c r="F45" i="31" s="1"/>
  <c r="K45" i="31" s="1"/>
  <c r="D11" i="74"/>
  <c r="D27" i="74"/>
  <c r="C35" i="32"/>
  <c r="D12" i="74"/>
  <c r="C17" i="42"/>
  <c r="D14" i="42"/>
  <c r="G36" i="74"/>
  <c r="G33" i="72" s="1"/>
  <c r="E27" i="64"/>
  <c r="G26" i="74"/>
  <c r="H53" i="31"/>
  <c r="F54" i="31"/>
  <c r="K54" i="31" s="1"/>
  <c r="K18" i="42"/>
  <c r="H63" i="42"/>
  <c r="C43" i="32"/>
  <c r="H37" i="31"/>
  <c r="F37" i="31" s="1"/>
  <c r="D29" i="32"/>
  <c r="C30" i="32"/>
  <c r="C25" i="42"/>
  <c r="H74" i="42"/>
  <c r="F74" i="42" s="1"/>
  <c r="G38" i="74"/>
  <c r="G35" i="72" s="1"/>
  <c r="H55" i="32"/>
  <c r="F55" i="32" s="1"/>
  <c r="D29" i="31"/>
  <c r="D23" i="74"/>
  <c r="C60" i="42"/>
  <c r="K60" i="42" s="1"/>
  <c r="C56" i="31"/>
  <c r="C38" i="32"/>
  <c r="H30" i="32"/>
  <c r="F30" i="32" s="1"/>
  <c r="J25" i="42"/>
  <c r="C50" i="42"/>
  <c r="C43" i="31"/>
  <c r="D31" i="42"/>
  <c r="C32" i="42"/>
  <c r="I23" i="31"/>
  <c r="H24" i="31"/>
  <c r="H23" i="31" s="1"/>
  <c r="I14" i="31"/>
  <c r="I13" i="31" s="1"/>
  <c r="H17" i="31"/>
  <c r="H14" i="31" s="1"/>
  <c r="H13" i="31" s="1"/>
  <c r="E14" i="31"/>
  <c r="E13" i="31" s="1"/>
  <c r="I72" i="32"/>
  <c r="H72" i="32" s="1"/>
  <c r="I71" i="31"/>
  <c r="H71" i="31" s="1"/>
  <c r="C31" i="32"/>
  <c r="D20" i="74"/>
  <c r="H38" i="42"/>
  <c r="F38" i="42" s="1"/>
  <c r="K38" i="42" s="1"/>
  <c r="D28" i="74"/>
  <c r="H36" i="32"/>
  <c r="F36" i="32" s="1"/>
  <c r="F32" i="42"/>
  <c r="G25" i="42"/>
  <c r="G14" i="42"/>
  <c r="C36" i="42"/>
  <c r="F58" i="42"/>
  <c r="J29" i="31"/>
  <c r="J29" i="32"/>
  <c r="C17" i="32"/>
  <c r="D14" i="32"/>
  <c r="G23" i="32"/>
  <c r="F56" i="32"/>
  <c r="I55" i="42"/>
  <c r="H57" i="42"/>
  <c r="G43" i="32"/>
  <c r="J31" i="42"/>
  <c r="C56" i="32"/>
  <c r="H30" i="31"/>
  <c r="E29" i="32"/>
  <c r="E22" i="32" s="1"/>
  <c r="H27" i="32"/>
  <c r="F27" i="32" s="1"/>
  <c r="K27" i="32" s="1"/>
  <c r="J23" i="31"/>
  <c r="C18" i="31"/>
  <c r="K18" i="31" s="1"/>
  <c r="H76" i="32"/>
  <c r="F76" i="32" s="1"/>
  <c r="C48" i="31"/>
  <c r="I23" i="32"/>
  <c r="H24" i="32"/>
  <c r="F24" i="32" s="1"/>
  <c r="K24" i="32" s="1"/>
  <c r="C23" i="32"/>
  <c r="I14" i="42"/>
  <c r="I13" i="42" s="1"/>
  <c r="H17" i="42"/>
  <c r="H14" i="42" s="1"/>
  <c r="H13" i="42" s="1"/>
  <c r="G14" i="32"/>
  <c r="G33" i="42"/>
  <c r="F39" i="42"/>
  <c r="C31" i="31"/>
  <c r="C34" i="31"/>
  <c r="C48" i="42"/>
  <c r="G25" i="74"/>
  <c r="D24" i="74"/>
  <c r="G11" i="74"/>
  <c r="F70" i="31"/>
  <c r="H38" i="32"/>
  <c r="F38" i="32" s="1"/>
  <c r="C37" i="31"/>
  <c r="H45" i="32"/>
  <c r="F45" i="32" s="1"/>
  <c r="K45" i="32" s="1"/>
  <c r="G21" i="74"/>
  <c r="C58" i="32"/>
  <c r="K58" i="32" s="1"/>
  <c r="C17" i="31"/>
  <c r="D14" i="31"/>
  <c r="C54" i="32"/>
  <c r="E53" i="32"/>
  <c r="C35" i="63"/>
  <c r="C27" i="70"/>
  <c r="E55" i="42"/>
  <c r="F8" i="65"/>
  <c r="K56" i="42"/>
  <c r="G9" i="65"/>
  <c r="E8" i="65"/>
  <c r="E53" i="31"/>
  <c r="I44" i="31" l="1"/>
  <c r="H44" i="31" s="1"/>
  <c r="K36" i="32"/>
  <c r="G15" i="74"/>
  <c r="K31" i="31"/>
  <c r="H46" i="32"/>
  <c r="F46" i="32" s="1"/>
  <c r="K46" i="32" s="1"/>
  <c r="F34" i="32"/>
  <c r="K34" i="32" s="1"/>
  <c r="I46" i="42"/>
  <c r="H46" i="42" s="1"/>
  <c r="F46" i="42" s="1"/>
  <c r="H48" i="42"/>
  <c r="F48" i="42" s="1"/>
  <c r="K48" i="42" s="1"/>
  <c r="F72" i="32"/>
  <c r="H20" i="37"/>
  <c r="K36" i="31"/>
  <c r="E12" i="42"/>
  <c r="E11" i="42" s="1"/>
  <c r="G44" i="73"/>
  <c r="K35" i="31"/>
  <c r="K30" i="42"/>
  <c r="H46" i="31"/>
  <c r="F46" i="31" s="1"/>
  <c r="K46" i="31" s="1"/>
  <c r="I31" i="42"/>
  <c r="G20" i="37"/>
  <c r="G24" i="74"/>
  <c r="F50" i="37"/>
  <c r="I50" i="37" s="1"/>
  <c r="F28" i="31"/>
  <c r="K28" i="31" s="1"/>
  <c r="K40" i="42"/>
  <c r="F44" i="31"/>
  <c r="K44" i="31" s="1"/>
  <c r="F28" i="32"/>
  <c r="K28" i="32" s="1"/>
  <c r="I29" i="31"/>
  <c r="E12" i="31"/>
  <c r="E11" i="31" s="1"/>
  <c r="C29" i="31"/>
  <c r="K37" i="42"/>
  <c r="F33" i="42"/>
  <c r="K33" i="42" s="1"/>
  <c r="H34" i="37"/>
  <c r="F74" i="37"/>
  <c r="I43" i="32"/>
  <c r="H43" i="32" s="1"/>
  <c r="F43" i="32" s="1"/>
  <c r="K43" i="32" s="1"/>
  <c r="L18" i="31"/>
  <c r="C6" i="70"/>
  <c r="L19" i="42"/>
  <c r="L18" i="32"/>
  <c r="G22" i="74"/>
  <c r="L19" i="31"/>
  <c r="L18" i="42"/>
  <c r="G30" i="74"/>
  <c r="E12" i="32"/>
  <c r="E11" i="32" s="1"/>
  <c r="I29" i="32"/>
  <c r="I43" i="31"/>
  <c r="F48" i="37"/>
  <c r="H48" i="37" s="1"/>
  <c r="D7" i="64"/>
  <c r="F71" i="31"/>
  <c r="I24" i="37"/>
  <c r="G24" i="37"/>
  <c r="K39" i="42"/>
  <c r="C31" i="42"/>
  <c r="H34" i="31"/>
  <c r="F34" i="31" s="1"/>
  <c r="K34" i="31" s="1"/>
  <c r="K37" i="32"/>
  <c r="H36" i="42"/>
  <c r="F36" i="42" s="1"/>
  <c r="K36" i="42" s="1"/>
  <c r="J22" i="32"/>
  <c r="J12" i="32" s="1"/>
  <c r="J11" i="32" s="1"/>
  <c r="J77" i="32" s="1"/>
  <c r="K31" i="32"/>
  <c r="C55" i="42"/>
  <c r="F43" i="37"/>
  <c r="I43" i="37" s="1"/>
  <c r="G23" i="74"/>
  <c r="C64" i="37"/>
  <c r="C63" i="37" s="1"/>
  <c r="C62" i="37" s="1"/>
  <c r="C61" i="37" s="1"/>
  <c r="C12" i="37"/>
  <c r="C11" i="37" s="1"/>
  <c r="K41" i="42"/>
  <c r="C24" i="73"/>
  <c r="C17" i="73"/>
  <c r="K38" i="31"/>
  <c r="C8" i="63"/>
  <c r="C6" i="63" s="1"/>
  <c r="C10" i="73"/>
  <c r="D9" i="73"/>
  <c r="C30" i="73"/>
  <c r="K55" i="32"/>
  <c r="F17" i="32"/>
  <c r="K17" i="32" s="1"/>
  <c r="H53" i="32"/>
  <c r="F53" i="32" s="1"/>
  <c r="L53" i="32" s="1"/>
  <c r="G39" i="73"/>
  <c r="F44" i="37"/>
  <c r="G37" i="37"/>
  <c r="I37" i="37"/>
  <c r="H37" i="37"/>
  <c r="G18" i="73"/>
  <c r="F22" i="37"/>
  <c r="G10" i="73"/>
  <c r="G25" i="37"/>
  <c r="H25" i="37"/>
  <c r="I25" i="37"/>
  <c r="G42" i="37"/>
  <c r="I42" i="37"/>
  <c r="H42" i="37"/>
  <c r="I30" i="37"/>
  <c r="H30" i="37"/>
  <c r="G30" i="37"/>
  <c r="G38" i="37"/>
  <c r="H38" i="37"/>
  <c r="I38" i="37"/>
  <c r="H29" i="37"/>
  <c r="G29" i="37"/>
  <c r="F28" i="37"/>
  <c r="I29" i="37"/>
  <c r="H23" i="37"/>
  <c r="I23" i="37"/>
  <c r="G23" i="37"/>
  <c r="H17" i="37"/>
  <c r="I17" i="37"/>
  <c r="G17" i="37"/>
  <c r="G24" i="73"/>
  <c r="G47" i="73"/>
  <c r="G45" i="73"/>
  <c r="F49" i="37"/>
  <c r="F57" i="37"/>
  <c r="I53" i="37"/>
  <c r="G53" i="37"/>
  <c r="H53" i="37"/>
  <c r="G46" i="73"/>
  <c r="F51" i="37"/>
  <c r="I51" i="37" s="1"/>
  <c r="I41" i="37"/>
  <c r="G41" i="37"/>
  <c r="H41" i="37"/>
  <c r="G31" i="73"/>
  <c r="F36" i="37"/>
  <c r="E10" i="64"/>
  <c r="G27" i="37"/>
  <c r="H27" i="37"/>
  <c r="G15" i="37"/>
  <c r="I15" i="37"/>
  <c r="H15" i="37"/>
  <c r="F14" i="37"/>
  <c r="H39" i="37"/>
  <c r="G39" i="37"/>
  <c r="I39" i="37"/>
  <c r="G40" i="73"/>
  <c r="F45" i="37"/>
  <c r="K39" i="31"/>
  <c r="K30" i="32"/>
  <c r="K37" i="31"/>
  <c r="G9" i="74"/>
  <c r="G26" i="72" s="1"/>
  <c r="C53" i="31"/>
  <c r="H25" i="42"/>
  <c r="F25" i="42" s="1"/>
  <c r="F30" i="31"/>
  <c r="K30" i="31" s="1"/>
  <c r="D18" i="74"/>
  <c r="D27" i="72" s="1"/>
  <c r="K39" i="32"/>
  <c r="K38" i="32"/>
  <c r="E68" i="32"/>
  <c r="E70" i="42"/>
  <c r="F26" i="42"/>
  <c r="D22" i="42"/>
  <c r="C22" i="42" s="1"/>
  <c r="F53" i="31"/>
  <c r="E68" i="31"/>
  <c r="F17" i="42"/>
  <c r="K17" i="42" s="1"/>
  <c r="G31" i="42"/>
  <c r="G22" i="42" s="1"/>
  <c r="G24" i="42" s="1"/>
  <c r="F14" i="32"/>
  <c r="G13" i="32"/>
  <c r="H73" i="42"/>
  <c r="F73" i="42" s="1"/>
  <c r="E26" i="64"/>
  <c r="G35" i="74"/>
  <c r="C29" i="32"/>
  <c r="G28" i="74"/>
  <c r="D22" i="32"/>
  <c r="C22" i="32" s="1"/>
  <c r="J22" i="31"/>
  <c r="J12" i="31" s="1"/>
  <c r="J11" i="31" s="1"/>
  <c r="J76" i="31" s="1"/>
  <c r="J78" i="31" s="1"/>
  <c r="F57" i="42"/>
  <c r="K57" i="42" s="1"/>
  <c r="H55" i="42"/>
  <c r="F55" i="42" s="1"/>
  <c r="G22" i="32"/>
  <c r="F14" i="42"/>
  <c r="G13" i="42"/>
  <c r="K32" i="42"/>
  <c r="H29" i="32"/>
  <c r="F29" i="32" s="1"/>
  <c r="D10" i="74"/>
  <c r="D9" i="74" s="1"/>
  <c r="D14" i="41"/>
  <c r="D13" i="41" s="1"/>
  <c r="D12" i="41" s="1"/>
  <c r="G13" i="31"/>
  <c r="F14" i="31"/>
  <c r="D13" i="42"/>
  <c r="C14" i="42"/>
  <c r="F23" i="31"/>
  <c r="G22" i="31"/>
  <c r="C14" i="32"/>
  <c r="D13" i="32"/>
  <c r="C14" i="31"/>
  <c r="D13" i="31"/>
  <c r="G19" i="74"/>
  <c r="L17" i="32"/>
  <c r="L17" i="42"/>
  <c r="L17" i="31"/>
  <c r="H23" i="32"/>
  <c r="K35" i="32"/>
  <c r="J22" i="42"/>
  <c r="F24" i="31"/>
  <c r="K24" i="31" s="1"/>
  <c r="F63" i="42"/>
  <c r="F17" i="31"/>
  <c r="K17" i="31" s="1"/>
  <c r="D22" i="31"/>
  <c r="C22" i="31" s="1"/>
  <c r="D68" i="31"/>
  <c r="D70" i="42"/>
  <c r="D68" i="32"/>
  <c r="D27" i="64"/>
  <c r="C24" i="70"/>
  <c r="C53" i="32"/>
  <c r="K54" i="32"/>
  <c r="G8" i="65"/>
  <c r="E7" i="65"/>
  <c r="G7" i="65" s="1"/>
  <c r="F7" i="65"/>
  <c r="H7" i="65" s="1"/>
  <c r="H8" i="65"/>
  <c r="I48" i="37" l="1"/>
  <c r="I45" i="42"/>
  <c r="H45" i="42" s="1"/>
  <c r="F45" i="42" s="1"/>
  <c r="K45" i="42" s="1"/>
  <c r="I22" i="32"/>
  <c r="I12" i="32" s="1"/>
  <c r="I11" i="32" s="1"/>
  <c r="I77" i="32" s="1"/>
  <c r="H77" i="32" s="1"/>
  <c r="I22" i="31"/>
  <c r="I12" i="31" s="1"/>
  <c r="I11" i="31" s="1"/>
  <c r="I76" i="31" s="1"/>
  <c r="I78" i="31" s="1"/>
  <c r="H43" i="31"/>
  <c r="F43" i="31" s="1"/>
  <c r="K43" i="31" s="1"/>
  <c r="K55" i="42"/>
  <c r="H31" i="42"/>
  <c r="H29" i="31"/>
  <c r="F29" i="31" s="1"/>
  <c r="K29" i="31" s="1"/>
  <c r="G48" i="37"/>
  <c r="E69" i="31"/>
  <c r="G29" i="74"/>
  <c r="G18" i="74" s="1"/>
  <c r="E69" i="32"/>
  <c r="G56" i="73"/>
  <c r="G15" i="72" s="1"/>
  <c r="F47" i="37"/>
  <c r="H47" i="37" s="1"/>
  <c r="M14" i="37"/>
  <c r="O14" i="37"/>
  <c r="K53" i="31"/>
  <c r="D8" i="72"/>
  <c r="D7" i="72" s="1"/>
  <c r="D55" i="73"/>
  <c r="D8" i="73"/>
  <c r="D7" i="73" s="1"/>
  <c r="C9" i="73"/>
  <c r="G42" i="73"/>
  <c r="G44" i="37"/>
  <c r="H44" i="37"/>
  <c r="I44" i="37"/>
  <c r="I14" i="37"/>
  <c r="H14" i="37"/>
  <c r="G14" i="37"/>
  <c r="F65" i="37"/>
  <c r="I36" i="37"/>
  <c r="H36" i="37"/>
  <c r="G36" i="37"/>
  <c r="F35" i="37"/>
  <c r="I57" i="37"/>
  <c r="F79" i="37"/>
  <c r="I79" i="37" s="1"/>
  <c r="I22" i="37"/>
  <c r="G22" i="37"/>
  <c r="H22" i="37"/>
  <c r="F21" i="37"/>
  <c r="H45" i="37"/>
  <c r="I45" i="37"/>
  <c r="G45" i="37"/>
  <c r="G30" i="73"/>
  <c r="H49" i="37"/>
  <c r="G49" i="37"/>
  <c r="I49" i="37"/>
  <c r="G50" i="73"/>
  <c r="G10" i="72" s="1"/>
  <c r="F55" i="37"/>
  <c r="G28" i="37"/>
  <c r="I28" i="37"/>
  <c r="H28" i="37"/>
  <c r="G17" i="73"/>
  <c r="E71" i="42"/>
  <c r="H22" i="32"/>
  <c r="H12" i="32" s="1"/>
  <c r="H11" i="32" s="1"/>
  <c r="G12" i="31"/>
  <c r="D12" i="32"/>
  <c r="D11" i="32" s="1"/>
  <c r="D69" i="32" s="1"/>
  <c r="C13" i="32"/>
  <c r="C12" i="32" s="1"/>
  <c r="C11" i="32" s="1"/>
  <c r="K23" i="31"/>
  <c r="F13" i="42"/>
  <c r="K14" i="42"/>
  <c r="E24" i="64"/>
  <c r="L53" i="31"/>
  <c r="F23" i="32"/>
  <c r="G32" i="72"/>
  <c r="G33" i="74"/>
  <c r="G30" i="72" s="1"/>
  <c r="C13" i="31"/>
  <c r="C12" i="31" s="1"/>
  <c r="C11" i="31" s="1"/>
  <c r="D12" i="31"/>
  <c r="D11" i="31" s="1"/>
  <c r="D69" i="31" s="1"/>
  <c r="C13" i="42"/>
  <c r="C12" i="42" s="1"/>
  <c r="C11" i="42" s="1"/>
  <c r="D12" i="42"/>
  <c r="D11" i="42" s="1"/>
  <c r="D71" i="42" s="1"/>
  <c r="C18" i="70"/>
  <c r="G12" i="32"/>
  <c r="J24" i="42"/>
  <c r="J12" i="42"/>
  <c r="J11" i="42" s="1"/>
  <c r="K25" i="42"/>
  <c r="K14" i="31"/>
  <c r="F13" i="31"/>
  <c r="K29" i="32"/>
  <c r="D26" i="72"/>
  <c r="D8" i="74"/>
  <c r="G12" i="42"/>
  <c r="K14" i="32"/>
  <c r="F13" i="32"/>
  <c r="K53" i="32"/>
  <c r="D24" i="64"/>
  <c r="I22" i="42" l="1"/>
  <c r="I24" i="42" s="1"/>
  <c r="H22" i="42"/>
  <c r="H12" i="42" s="1"/>
  <c r="H11" i="42" s="1"/>
  <c r="F22" i="31"/>
  <c r="K22" i="31" s="1"/>
  <c r="H76" i="31"/>
  <c r="F31" i="42"/>
  <c r="K31" i="42" s="1"/>
  <c r="E20" i="64"/>
  <c r="I47" i="37"/>
  <c r="H22" i="31"/>
  <c r="H12" i="31" s="1"/>
  <c r="H11" i="31" s="1"/>
  <c r="G11" i="31"/>
  <c r="G76" i="31" s="1"/>
  <c r="G47" i="37"/>
  <c r="C8" i="72"/>
  <c r="C7" i="72" s="1"/>
  <c r="C55" i="73"/>
  <c r="C8" i="73"/>
  <c r="C7" i="73" s="1"/>
  <c r="D54" i="73"/>
  <c r="D14" i="72"/>
  <c r="D13" i="72" s="1"/>
  <c r="D12" i="72" s="1"/>
  <c r="H55" i="37"/>
  <c r="G55" i="37"/>
  <c r="I55" i="37"/>
  <c r="G49" i="73"/>
  <c r="F58" i="37"/>
  <c r="H35" i="37"/>
  <c r="G35" i="37"/>
  <c r="I35" i="37"/>
  <c r="G65" i="37"/>
  <c r="I65" i="37"/>
  <c r="H65" i="37"/>
  <c r="H21" i="37"/>
  <c r="I21" i="37"/>
  <c r="G21" i="37"/>
  <c r="E8" i="64"/>
  <c r="F13" i="37"/>
  <c r="G27" i="72"/>
  <c r="G8" i="74"/>
  <c r="G25" i="72" s="1"/>
  <c r="G24" i="72" s="1"/>
  <c r="D7" i="74"/>
  <c r="D25" i="72"/>
  <c r="D24" i="72" s="1"/>
  <c r="K13" i="42"/>
  <c r="F22" i="32"/>
  <c r="K22" i="32" s="1"/>
  <c r="K23" i="32"/>
  <c r="G11" i="42"/>
  <c r="C68" i="31"/>
  <c r="C70" i="42"/>
  <c r="C68" i="32"/>
  <c r="F12" i="32"/>
  <c r="K12" i="32" s="1"/>
  <c r="G11" i="32"/>
  <c r="D19" i="64"/>
  <c r="C17" i="70"/>
  <c r="C16" i="70" s="1"/>
  <c r="L22" i="32"/>
  <c r="L22" i="31"/>
  <c r="I12" i="42" l="1"/>
  <c r="I11" i="42" s="1"/>
  <c r="F12" i="42"/>
  <c r="K12" i="42" s="1"/>
  <c r="F11" i="42"/>
  <c r="L11" i="42" s="1"/>
  <c r="H24" i="42"/>
  <c r="F24" i="42" s="1"/>
  <c r="F22" i="42"/>
  <c r="F12" i="31"/>
  <c r="K12" i="31" s="1"/>
  <c r="F11" i="31"/>
  <c r="F76" i="31" s="1"/>
  <c r="G68" i="31"/>
  <c r="G68" i="32"/>
  <c r="G70" i="42"/>
  <c r="G77" i="31"/>
  <c r="G78" i="31" s="1"/>
  <c r="C14" i="72"/>
  <c r="C13" i="72" s="1"/>
  <c r="C12" i="72" s="1"/>
  <c r="C54" i="73"/>
  <c r="E7" i="64"/>
  <c r="E9" i="64"/>
  <c r="F78" i="37"/>
  <c r="H58" i="37"/>
  <c r="I58" i="37"/>
  <c r="F56" i="37"/>
  <c r="G48" i="73"/>
  <c r="G9" i="73" s="1"/>
  <c r="F64" i="37"/>
  <c r="I13" i="37"/>
  <c r="F12" i="37"/>
  <c r="H13" i="37"/>
  <c r="G13" i="37"/>
  <c r="G7" i="74"/>
  <c r="D18" i="64"/>
  <c r="D17" i="64" s="1"/>
  <c r="G77" i="32"/>
  <c r="F77" i="32" s="1"/>
  <c r="F11" i="32"/>
  <c r="K11" i="42" l="1"/>
  <c r="K24" i="42"/>
  <c r="L24" i="42"/>
  <c r="K22" i="42"/>
  <c r="L22" i="42"/>
  <c r="O12" i="37"/>
  <c r="O13" i="37" s="1"/>
  <c r="O15" i="37" s="1"/>
  <c r="F77" i="37"/>
  <c r="I78" i="37"/>
  <c r="H78" i="37"/>
  <c r="G64" i="37"/>
  <c r="I64" i="37"/>
  <c r="H64" i="37"/>
  <c r="F63" i="37"/>
  <c r="I56" i="37"/>
  <c r="H56" i="37"/>
  <c r="I12" i="37"/>
  <c r="H12" i="37"/>
  <c r="F11" i="37"/>
  <c r="G12" i="37"/>
  <c r="G8" i="72"/>
  <c r="G7" i="72" s="1"/>
  <c r="G8" i="73"/>
  <c r="G7" i="73" s="1"/>
  <c r="G55" i="73"/>
  <c r="E19" i="64"/>
  <c r="H68" i="31"/>
  <c r="F68" i="31" s="1"/>
  <c r="H70" i="42"/>
  <c r="F70" i="42" s="1"/>
  <c r="H77" i="31"/>
  <c r="H78" i="31" s="1"/>
  <c r="H68" i="32"/>
  <c r="F68" i="32" s="1"/>
  <c r="I11" i="37" l="1"/>
  <c r="H11" i="37"/>
  <c r="G11" i="37"/>
  <c r="I63" i="37"/>
  <c r="G63" i="37"/>
  <c r="F62" i="37"/>
  <c r="H63" i="37"/>
  <c r="G14" i="72"/>
  <c r="G13" i="72" s="1"/>
  <c r="G12" i="72" s="1"/>
  <c r="G54" i="73"/>
  <c r="H77" i="37"/>
  <c r="I77" i="37"/>
  <c r="M12" i="37"/>
  <c r="M13" i="37" s="1"/>
  <c r="M15" i="37" s="1"/>
  <c r="F77" i="31"/>
  <c r="F78" i="31" s="1"/>
  <c r="E18" i="64"/>
  <c r="E17" i="64" s="1"/>
  <c r="I62" i="37" l="1"/>
  <c r="G62" i="37"/>
  <c r="F61" i="37"/>
  <c r="H62" i="37"/>
  <c r="L12" i="31"/>
  <c r="L12" i="32"/>
  <c r="I61" i="37" l="1"/>
  <c r="G61" i="37"/>
  <c r="H61" i="37"/>
  <c r="L63" i="37"/>
</calcChain>
</file>

<file path=xl/comments1.xml><?xml version="1.0" encoding="utf-8"?>
<comments xmlns="http://schemas.openxmlformats.org/spreadsheetml/2006/main">
  <authors>
    <author>sangnt</author>
  </authors>
  <commentList>
    <comment ref="D64" authorId="0">
      <text>
        <r>
          <rPr>
            <b/>
            <sz val="8"/>
            <color indexed="81"/>
            <rFont val="Tahoma"/>
            <family val="2"/>
          </rPr>
          <t>sangnt:</t>
        </r>
        <r>
          <rPr>
            <sz val="8"/>
            <color indexed="81"/>
            <rFont val="Tahoma"/>
            <family val="2"/>
          </rPr>
          <t xml:space="preserve">
- Trừ phí lệ phí NSTW hưởng: 22.000 trđ
- Thu sử dụng vốn NS và thu khác NSTW hưởng (DNTW): 520 trđ</t>
        </r>
      </text>
    </comment>
  </commentList>
</comments>
</file>

<file path=xl/comments2.xml><?xml version="1.0" encoding="utf-8"?>
<comments xmlns="http://schemas.openxmlformats.org/spreadsheetml/2006/main">
  <authors>
    <author>Windows User</author>
  </authors>
  <commentList>
    <comment ref="C5" authorId="0">
      <text>
        <r>
          <rPr>
            <b/>
            <sz val="9"/>
            <color indexed="81"/>
            <rFont val="Tahoma"/>
            <family val="2"/>
          </rPr>
          <t>Windows User:</t>
        </r>
        <r>
          <rPr>
            <sz val="9"/>
            <color indexed="81"/>
            <rFont val="Tahoma"/>
            <family val="2"/>
          </rPr>
          <t xml:space="preserve">
NSNN</t>
        </r>
      </text>
    </comment>
    <comment ref="D5" authorId="0">
      <text>
        <r>
          <rPr>
            <b/>
            <sz val="9"/>
            <color indexed="81"/>
            <rFont val="Tahoma"/>
            <family val="2"/>
          </rPr>
          <t>Windows User:</t>
        </r>
        <r>
          <rPr>
            <sz val="9"/>
            <color indexed="81"/>
            <rFont val="Tahoma"/>
            <family val="2"/>
          </rPr>
          <t xml:space="preserve">
NSNN</t>
        </r>
      </text>
    </comment>
    <comment ref="G14" authorId="0">
      <text>
        <r>
          <rPr>
            <b/>
            <sz val="9"/>
            <color indexed="81"/>
            <rFont val="Tahoma"/>
            <family val="2"/>
          </rPr>
          <t>Windows User:</t>
        </r>
        <r>
          <rPr>
            <sz val="9"/>
            <color indexed="81"/>
            <rFont val="Tahoma"/>
            <family val="2"/>
          </rPr>
          <t xml:space="preserve">
giảm 1</t>
        </r>
      </text>
    </comment>
    <comment ref="I14" authorId="0">
      <text>
        <r>
          <rPr>
            <b/>
            <sz val="9"/>
            <color indexed="81"/>
            <rFont val="Tahoma"/>
            <family val="2"/>
          </rPr>
          <t>Windows User:</t>
        </r>
        <r>
          <rPr>
            <sz val="9"/>
            <color indexed="81"/>
            <rFont val="Tahoma"/>
            <family val="2"/>
          </rPr>
          <t xml:space="preserve">
Giảm 4</t>
        </r>
      </text>
    </comment>
    <comment ref="G21" authorId="0">
      <text>
        <r>
          <rPr>
            <b/>
            <sz val="9"/>
            <color indexed="81"/>
            <rFont val="Tahoma"/>
            <family val="2"/>
          </rPr>
          <t>Windows User:</t>
        </r>
        <r>
          <rPr>
            <sz val="9"/>
            <color indexed="81"/>
            <rFont val="Tahoma"/>
            <family val="2"/>
          </rPr>
          <t xml:space="preserve">
Tăng 1</t>
        </r>
      </text>
    </comment>
    <comment ref="I21" authorId="0">
      <text>
        <r>
          <rPr>
            <b/>
            <sz val="9"/>
            <color indexed="81"/>
            <rFont val="Tahoma"/>
            <family val="2"/>
          </rPr>
          <t>Windows User:</t>
        </r>
        <r>
          <rPr>
            <sz val="9"/>
            <color indexed="81"/>
            <rFont val="Tahoma"/>
            <family val="2"/>
          </rPr>
          <t xml:space="preserve">
Tăng 4</t>
        </r>
      </text>
    </comment>
  </commentList>
</comments>
</file>

<file path=xl/comments3.xml><?xml version="1.0" encoding="utf-8"?>
<comments xmlns="http://schemas.openxmlformats.org/spreadsheetml/2006/main">
  <authors>
    <author>Windows User</author>
  </authors>
  <commentList>
    <comment ref="B10" authorId="0">
      <text>
        <r>
          <rPr>
            <b/>
            <sz val="9"/>
            <color indexed="81"/>
            <rFont val="Tahoma"/>
            <family val="2"/>
          </rPr>
          <t>Windows User:</t>
        </r>
        <r>
          <rPr>
            <sz val="9"/>
            <color indexed="81"/>
            <rFont val="Tahoma"/>
            <family val="2"/>
          </rPr>
          <t xml:space="preserve">
gồm mục </t>
        </r>
        <r>
          <rPr>
            <b/>
            <sz val="9"/>
            <color indexed="81"/>
            <rFont val="Tahoma"/>
            <family val="2"/>
          </rPr>
          <t>1701</t>
        </r>
        <r>
          <rPr>
            <sz val="9"/>
            <color indexed="81"/>
            <rFont val="Tahoma"/>
            <family val="2"/>
          </rPr>
          <t xml:space="preserve">, 1704, </t>
        </r>
        <r>
          <rPr>
            <b/>
            <sz val="9"/>
            <color indexed="81"/>
            <rFont val="Tahoma"/>
            <family val="2"/>
          </rPr>
          <t>1749</t>
        </r>
      </text>
    </comment>
    <comment ref="B11" authorId="0">
      <text>
        <r>
          <rPr>
            <b/>
            <sz val="9"/>
            <color indexed="81"/>
            <rFont val="Tahoma"/>
            <family val="2"/>
          </rPr>
          <t>Windows User:</t>
        </r>
        <r>
          <rPr>
            <sz val="9"/>
            <color indexed="81"/>
            <rFont val="Tahoma"/>
            <family val="2"/>
          </rPr>
          <t xml:space="preserve">
gồm mục 1051, </t>
        </r>
        <r>
          <rPr>
            <b/>
            <sz val="9"/>
            <color indexed="81"/>
            <rFont val="Tahoma"/>
            <family val="2"/>
          </rPr>
          <t>1052</t>
        </r>
        <r>
          <rPr>
            <sz val="9"/>
            <color indexed="81"/>
            <rFont val="Tahoma"/>
            <family val="2"/>
          </rPr>
          <t>, 1053, 1055, 1056, 1099, 1151, 1152, 1199 (trừ mục 151 va mục 161)</t>
        </r>
      </text>
    </comment>
    <comment ref="B12" authorId="0">
      <text>
        <r>
          <rPr>
            <b/>
            <sz val="9"/>
            <color indexed="81"/>
            <rFont val="Tahoma"/>
            <family val="2"/>
          </rPr>
          <t>Windows User:</t>
        </r>
        <r>
          <rPr>
            <sz val="9"/>
            <color indexed="81"/>
            <rFont val="Tahoma"/>
            <family val="2"/>
          </rPr>
          <t xml:space="preserve">
gồm mục </t>
        </r>
        <r>
          <rPr>
            <b/>
            <sz val="9"/>
            <color indexed="81"/>
            <rFont val="Tahoma"/>
            <family val="2"/>
          </rPr>
          <t>1753</t>
        </r>
        <r>
          <rPr>
            <sz val="9"/>
            <color indexed="81"/>
            <rFont val="Tahoma"/>
            <family val="2"/>
          </rPr>
          <t>, 1754, 1755, 1756, 1757, 1758, 1799</t>
        </r>
      </text>
    </comment>
    <comment ref="B13" authorId="0">
      <text>
        <r>
          <rPr>
            <b/>
            <sz val="9"/>
            <color indexed="81"/>
            <rFont val="Tahoma"/>
            <family val="2"/>
          </rPr>
          <t>Windows User:</t>
        </r>
        <r>
          <rPr>
            <sz val="9"/>
            <color indexed="81"/>
            <rFont val="Tahoma"/>
            <family val="2"/>
          </rPr>
          <t xml:space="preserve">
Gồm mục: 1551,1552,1553,1554,1555,1556,1557,1599</t>
        </r>
      </text>
    </comment>
    <comment ref="B14" authorId="0">
      <text>
        <r>
          <rPr>
            <b/>
            <sz val="9"/>
            <color indexed="81"/>
            <rFont val="Tahoma"/>
            <family val="2"/>
          </rPr>
          <t>Windows User:</t>
        </r>
        <r>
          <rPr>
            <sz val="9"/>
            <color indexed="81"/>
            <rFont val="Tahoma"/>
            <family val="2"/>
          </rPr>
          <t xml:space="preserve">
gồm mục 1801, 1802, 1804 (trừ mục 1849)</t>
        </r>
      </text>
    </comment>
    <comment ref="B15" authorId="0">
      <text>
        <r>
          <rPr>
            <b/>
            <sz val="9"/>
            <color indexed="81"/>
            <rFont val="Tahoma"/>
            <family val="2"/>
          </rPr>
          <t>Windows User:</t>
        </r>
        <r>
          <rPr>
            <sz val="9"/>
            <color indexed="81"/>
            <rFont val="Tahoma"/>
            <family val="2"/>
          </rPr>
          <t xml:space="preserve">
4254; 4264; 4268</t>
        </r>
      </text>
    </comment>
  </commentList>
</comments>
</file>

<file path=xl/comments4.xml><?xml version="1.0" encoding="utf-8"?>
<comments xmlns="http://schemas.openxmlformats.org/spreadsheetml/2006/main">
  <authors>
    <author>Windows User</author>
  </authors>
  <commentList>
    <comment ref="C12" authorId="0">
      <text>
        <r>
          <rPr>
            <b/>
            <sz val="9"/>
            <color indexed="81"/>
            <rFont val="Tahoma"/>
            <family val="2"/>
          </rPr>
          <t>Windows User:</t>
        </r>
        <r>
          <rPr>
            <sz val="9"/>
            <color indexed="81"/>
            <rFont val="Tahoma"/>
            <family val="2"/>
          </rPr>
          <t xml:space="preserve">
Thu bổ sung có mục từ NSTW năm 2017:
   - Không kể vốn ngoài nước (ODA) 295.000 trđ theo Quyết định số 2577/QĐ-BTC ngày 29/11/2016.
   - Bao gồm KP phân giới cắm mốc Việt Nam - Campuchia 4.130 trđ theo Quyết định số 1127/QĐ-BTC ngày 29/11/2016.</t>
        </r>
      </text>
    </comment>
    <comment ref="B18" authorId="0">
      <text>
        <r>
          <rPr>
            <b/>
            <sz val="9"/>
            <color indexed="81"/>
            <rFont val="Tahoma"/>
            <family val="2"/>
          </rPr>
          <t xml:space="preserve">Windows User:
</t>
        </r>
        <r>
          <rPr>
            <sz val="9"/>
            <color indexed="81"/>
            <rFont val="Tahoma"/>
            <family val="2"/>
          </rPr>
          <t>Trong đó: có XSKT</t>
        </r>
      </text>
    </comment>
    <comment ref="C27" authorId="0">
      <text>
        <r>
          <rPr>
            <b/>
            <sz val="9"/>
            <color indexed="81"/>
            <rFont val="Tahoma"/>
            <family val="2"/>
          </rPr>
          <t>Windows User:</t>
        </r>
        <r>
          <rPr>
            <sz val="9"/>
            <color indexed="81"/>
            <rFont val="Tahoma"/>
            <family val="2"/>
          </rPr>
          <t xml:space="preserve">
- Theo cv số 1127/BTC-NSNN ngày 29/11/2016.
 - Bao gồm KP phân giới cắm mốc Việt Nam - Campuchia 4.130 trđ theo Quyết định số 1127/QĐ-BTC ngày 29/11/2016.</t>
        </r>
      </text>
    </comment>
  </commentList>
</comments>
</file>

<file path=xl/comments5.xml><?xml version="1.0" encoding="utf-8"?>
<comments xmlns="http://schemas.openxmlformats.org/spreadsheetml/2006/main">
  <authors>
    <author>Windows User</author>
  </authors>
  <commentList>
    <comment ref="B10" authorId="0">
      <text>
        <r>
          <rPr>
            <b/>
            <sz val="9"/>
            <color indexed="81"/>
            <rFont val="Tahoma"/>
            <family val="2"/>
          </rPr>
          <t>Windows User:</t>
        </r>
        <r>
          <rPr>
            <sz val="9"/>
            <color indexed="81"/>
            <rFont val="Tahoma"/>
            <family val="2"/>
          </rPr>
          <t xml:space="preserve">
Các khoản thu phân chia theo tỷ lệ phần trăm (%) NSĐP được hưởng</t>
        </r>
      </text>
    </comment>
    <comment ref="D27" authorId="0">
      <text>
        <r>
          <rPr>
            <b/>
            <sz val="9"/>
            <color indexed="81"/>
            <rFont val="Tahoma"/>
            <family val="2"/>
          </rPr>
          <t>Windows User:</t>
        </r>
        <r>
          <rPr>
            <sz val="9"/>
            <color indexed="81"/>
            <rFont val="Tahoma"/>
            <family val="2"/>
          </rPr>
          <t xml:space="preserve">
- Theo cv số 1127/BTC-NSNN ngày 29/11/2016.
 - Bao gồm KP phân giới cắm mốc Việt Nam - Campuchia 4.130 trđ theo Quyết định số 1127/QĐ-BTC ngày 29/11/2016.</t>
        </r>
      </text>
    </comment>
  </commentList>
</comments>
</file>

<file path=xl/comments6.xml><?xml version="1.0" encoding="utf-8"?>
<comments xmlns="http://schemas.openxmlformats.org/spreadsheetml/2006/main">
  <authors>
    <author>sangnt</author>
    <author>Windows User</author>
    <author>duydd</author>
    <author>Le Anh Tuan</author>
  </authors>
  <commentList>
    <comment ref="B24" authorId="0">
      <text>
        <r>
          <rPr>
            <b/>
            <sz val="8"/>
            <color indexed="81"/>
            <rFont val="Tahoma"/>
            <family val="2"/>
          </rPr>
          <t>sangnt:</t>
        </r>
        <r>
          <rPr>
            <sz val="8"/>
            <color indexed="81"/>
            <rFont val="Tahoma"/>
            <family val="2"/>
          </rPr>
          <t xml:space="preserve">
ko kể chuyền nguồn năm trước</t>
        </r>
      </text>
    </comment>
    <comment ref="G34" authorId="0">
      <text>
        <r>
          <rPr>
            <b/>
            <sz val="8"/>
            <color indexed="81"/>
            <rFont val="Tahoma"/>
            <family val="2"/>
          </rPr>
          <t>sangnt:</t>
        </r>
        <r>
          <rPr>
            <sz val="8"/>
            <color indexed="81"/>
            <rFont val="Tahoma"/>
            <family val="2"/>
          </rPr>
          <t xml:space="preserve">
- Không kể chi từ nguồn năm trước chuyển sang:
   + KP đào tạo công tác làm cán bộ tôn giáo: 156.542.500 đ
   + KP đào tạo và htrợ HTX mới thành lập: 189.244.100 đ</t>
        </r>
      </text>
    </comment>
    <comment ref="G36" authorId="0">
      <text>
        <r>
          <rPr>
            <b/>
            <sz val="8"/>
            <color indexed="81"/>
            <rFont val="Tahoma"/>
            <family val="2"/>
          </rPr>
          <t>sangnt:</t>
        </r>
        <r>
          <rPr>
            <sz val="8"/>
            <color indexed="81"/>
            <rFont val="Tahoma"/>
            <family val="2"/>
          </rPr>
          <t xml:space="preserve">
- Không kề chi từ nguồn năm trước chuyển sang:
   + KP mua BHYT trẻ em dưới 6 tuổi: 9.658.212.450 đ
   + KP mua BHYT người nghèo: 30.518.241.045 đ</t>
        </r>
      </text>
    </comment>
    <comment ref="G40" authorId="1">
      <text>
        <r>
          <rPr>
            <b/>
            <sz val="9"/>
            <color indexed="81"/>
            <rFont val="Tahoma"/>
            <family val="2"/>
          </rPr>
          <t>Windows User:</t>
        </r>
        <r>
          <rPr>
            <sz val="9"/>
            <color indexed="81"/>
            <rFont val="Tahoma"/>
            <family val="2"/>
          </rPr>
          <t xml:space="preserve">
- Không kể chi từ nguồn năm trước chuyển sang: KP nuôi con nuôi 106 trđ</t>
        </r>
      </text>
    </comment>
    <comment ref="D46" authorId="2">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8" authorId="0">
      <text>
        <r>
          <rPr>
            <b/>
            <sz val="8"/>
            <color indexed="81"/>
            <rFont val="Tahoma"/>
            <family val="2"/>
          </rPr>
          <t>sangnt:</t>
        </r>
        <r>
          <rPr>
            <sz val="8"/>
            <color indexed="81"/>
            <rFont val="Tahoma"/>
            <family val="2"/>
          </rPr>
          <t xml:space="preserve">
- Không kể chi từ nguồn năm trước chuyển sang
   + Xây dụng hệ thống QLCL ISO: 45.000.000 đ</t>
        </r>
      </text>
    </comment>
    <comment ref="I48" authorId="3">
      <text>
        <r>
          <rPr>
            <b/>
            <sz val="8"/>
            <color indexed="81"/>
            <rFont val="Tahoma"/>
            <family val="2"/>
          </rPr>
          <t>Le Anh Tuan:</t>
        </r>
        <r>
          <rPr>
            <sz val="8"/>
            <color indexed="81"/>
            <rFont val="Tahoma"/>
            <family val="2"/>
          </rPr>
          <t xml:space="preserve">
chi cho vay</t>
        </r>
      </text>
    </comment>
    <comment ref="C57" authorId="0">
      <text>
        <r>
          <rPr>
            <b/>
            <sz val="8"/>
            <color indexed="81"/>
            <rFont val="Tahoma"/>
            <family val="2"/>
          </rPr>
          <t>sangnt:</t>
        </r>
        <r>
          <rPr>
            <sz val="8"/>
            <color indexed="81"/>
            <rFont val="Tahoma"/>
            <family val="2"/>
          </rPr>
          <t xml:space="preserve">
- Bổ sung thêm năm 2013 vốn chương trình phát triển GD trung học {chương trình chính sách} từ nguồn vốn vay ADB: 9.500 trđ
- Thu hồi trong năm 2013 vốn chương trình phát triển GD trung học {chương trình chính sách} từ nguồn vốn vay ADB: 8.424 trđ
- Chương trình đảm bảo chát lương giáo dục trường học: 3.370+1.076= 4.446 trđ
</t>
        </r>
        <r>
          <rPr>
            <b/>
            <sz val="8"/>
            <color indexed="81"/>
            <rFont val="Tahoma"/>
            <family val="2"/>
          </rPr>
          <t>Theo cv số 7183/BTC-NSNN ngày 05/6/2013</t>
        </r>
        <r>
          <rPr>
            <sz val="8"/>
            <color indexed="81"/>
            <rFont val="Tahoma"/>
            <family val="2"/>
          </rPr>
          <t xml:space="preserve">
</t>
        </r>
        <r>
          <rPr>
            <b/>
            <sz val="8"/>
            <color indexed="81"/>
            <rFont val="Tahoma"/>
            <family val="2"/>
          </rPr>
          <t>* Không kể:</t>
        </r>
        <r>
          <rPr>
            <sz val="8"/>
            <color indexed="81"/>
            <rFont val="Tahoma"/>
            <family val="2"/>
          </rPr>
          <t xml:space="preserve">
- ODA: 80.130 trđ, trong đó:
           + Vốn ngoài nước (ODA): 80.130  trđ được thực hiện theo tiến độ giải ngân và thực hiện ghi thu, ghi chi</t>
        </r>
      </text>
    </comment>
    <comment ref="G58" authorId="0">
      <text>
        <r>
          <rPr>
            <b/>
            <sz val="8"/>
            <color indexed="81"/>
            <rFont val="Tahoma"/>
            <family val="2"/>
          </rPr>
          <t>sangnt:</t>
        </r>
        <r>
          <rPr>
            <sz val="8"/>
            <color indexed="81"/>
            <rFont val="Tahoma"/>
            <family val="2"/>
          </rPr>
          <t xml:space="preserve">
còn lại: 850 trđ</t>
        </r>
      </text>
    </comment>
    <comment ref="I58" authorId="0">
      <text>
        <r>
          <rPr>
            <b/>
            <sz val="8"/>
            <color indexed="81"/>
            <rFont val="Tahoma"/>
            <family val="2"/>
          </rPr>
          <t>sangnt:</t>
        </r>
        <r>
          <rPr>
            <sz val="8"/>
            <color indexed="81"/>
            <rFont val="Tahoma"/>
            <family val="2"/>
          </rPr>
          <t xml:space="preserve">
còn lại: 850 trđ</t>
        </r>
      </text>
    </comment>
  </commentList>
</comments>
</file>

<file path=xl/comments7.xml><?xml version="1.0" encoding="utf-8"?>
<comments xmlns="http://schemas.openxmlformats.org/spreadsheetml/2006/main">
  <authors>
    <author>duydd</author>
    <author>Le Anh Tuan</author>
    <author>sangnt</author>
  </authors>
  <commentList>
    <comment ref="D44" authorId="0">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6" authorId="1">
      <text>
        <r>
          <rPr>
            <b/>
            <sz val="8"/>
            <color indexed="81"/>
            <rFont val="Tahoma"/>
            <family val="2"/>
          </rPr>
          <t>Le Anh Tuan:</t>
        </r>
        <r>
          <rPr>
            <sz val="8"/>
            <color indexed="81"/>
            <rFont val="Tahoma"/>
            <family val="2"/>
          </rPr>
          <t xml:space="preserve">
 trong đó:
 + Chi KHH-GĐ: 1.267 trđ</t>
        </r>
      </text>
    </comment>
    <comment ref="I46" authorId="1">
      <text>
        <r>
          <rPr>
            <b/>
            <sz val="8"/>
            <color indexed="81"/>
            <rFont val="Tahoma"/>
            <family val="2"/>
          </rPr>
          <t>Le Anh Tuan:</t>
        </r>
        <r>
          <rPr>
            <sz val="8"/>
            <color indexed="81"/>
            <rFont val="Tahoma"/>
            <family val="2"/>
          </rPr>
          <t xml:space="preserve">
chi cho vay</t>
        </r>
      </text>
    </comment>
    <comment ref="G56" authorId="2">
      <text>
        <r>
          <rPr>
            <b/>
            <sz val="8"/>
            <color indexed="81"/>
            <rFont val="Tahoma"/>
            <family val="2"/>
          </rPr>
          <t>sangnt:</t>
        </r>
        <r>
          <rPr>
            <sz val="8"/>
            <color indexed="81"/>
            <rFont val="Tahoma"/>
            <family val="2"/>
          </rPr>
          <t xml:space="preserve">
còn lại: 850 trđ</t>
        </r>
      </text>
    </comment>
    <comment ref="I56" authorId="2">
      <text>
        <r>
          <rPr>
            <b/>
            <sz val="8"/>
            <color indexed="81"/>
            <rFont val="Tahoma"/>
            <family val="2"/>
          </rPr>
          <t>sangnt:</t>
        </r>
        <r>
          <rPr>
            <sz val="8"/>
            <color indexed="81"/>
            <rFont val="Tahoma"/>
            <family val="2"/>
          </rPr>
          <t xml:space="preserve">
còn lại: 850 trđ</t>
        </r>
      </text>
    </comment>
    <comment ref="J56" authorId="2">
      <text>
        <r>
          <rPr>
            <b/>
            <sz val="8"/>
            <color indexed="81"/>
            <rFont val="Tahoma"/>
            <family val="2"/>
          </rPr>
          <t>sangnt:</t>
        </r>
        <r>
          <rPr>
            <sz val="8"/>
            <color indexed="81"/>
            <rFont val="Tahoma"/>
            <family val="2"/>
          </rPr>
          <t xml:space="preserve">
còn lại: 850 trđ</t>
        </r>
      </text>
    </comment>
  </commentList>
</comments>
</file>

<file path=xl/comments8.xml><?xml version="1.0" encoding="utf-8"?>
<comments xmlns="http://schemas.openxmlformats.org/spreadsheetml/2006/main">
  <authors>
    <author>duydd</author>
    <author>Le Anh Tuan</author>
    <author>sangnt</author>
  </authors>
  <commentList>
    <comment ref="D44" authorId="0">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6" authorId="1">
      <text>
        <r>
          <rPr>
            <b/>
            <sz val="8"/>
            <color indexed="81"/>
            <rFont val="Tahoma"/>
            <family val="2"/>
          </rPr>
          <t>Le Anh Tuan:</t>
        </r>
        <r>
          <rPr>
            <sz val="8"/>
            <color indexed="81"/>
            <rFont val="Tahoma"/>
            <family val="2"/>
          </rPr>
          <t xml:space="preserve">
 trong đó:
 + Chi KHH-GĐ: 1.267 trđ</t>
        </r>
      </text>
    </comment>
    <comment ref="I46" authorId="1">
      <text>
        <r>
          <rPr>
            <b/>
            <sz val="8"/>
            <color indexed="81"/>
            <rFont val="Tahoma"/>
            <family val="2"/>
          </rPr>
          <t>Le Anh Tuan:</t>
        </r>
        <r>
          <rPr>
            <sz val="8"/>
            <color indexed="81"/>
            <rFont val="Tahoma"/>
            <family val="2"/>
          </rPr>
          <t xml:space="preserve">
chi cho vay</t>
        </r>
      </text>
    </comment>
    <comment ref="G56" authorId="2">
      <text>
        <r>
          <rPr>
            <b/>
            <sz val="8"/>
            <color indexed="81"/>
            <rFont val="Tahoma"/>
            <family val="2"/>
          </rPr>
          <t>sangnt:</t>
        </r>
        <r>
          <rPr>
            <sz val="8"/>
            <color indexed="81"/>
            <rFont val="Tahoma"/>
            <family val="2"/>
          </rPr>
          <t xml:space="preserve">
còn lại: 850 trđ</t>
        </r>
      </text>
    </comment>
    <comment ref="I56" authorId="2">
      <text>
        <r>
          <rPr>
            <b/>
            <sz val="8"/>
            <color indexed="81"/>
            <rFont val="Tahoma"/>
            <family val="2"/>
          </rPr>
          <t>sangnt:</t>
        </r>
        <r>
          <rPr>
            <sz val="8"/>
            <color indexed="81"/>
            <rFont val="Tahoma"/>
            <family val="2"/>
          </rPr>
          <t xml:space="preserve">
còn lại: 850 trđ</t>
        </r>
      </text>
    </comment>
    <comment ref="J56" authorId="2">
      <text>
        <r>
          <rPr>
            <b/>
            <sz val="8"/>
            <color indexed="81"/>
            <rFont val="Tahoma"/>
            <family val="2"/>
          </rPr>
          <t>sangnt:</t>
        </r>
        <r>
          <rPr>
            <sz val="8"/>
            <color indexed="81"/>
            <rFont val="Tahoma"/>
            <family val="2"/>
          </rPr>
          <t xml:space="preserve">
còn lại: 850 trđ</t>
        </r>
      </text>
    </comment>
  </commentList>
</comments>
</file>

<file path=xl/sharedStrings.xml><?xml version="1.0" encoding="utf-8"?>
<sst xmlns="http://schemas.openxmlformats.org/spreadsheetml/2006/main" count="1370" uniqueCount="491">
  <si>
    <t>1.5</t>
  </si>
  <si>
    <t>1.6</t>
  </si>
  <si>
    <t>2.4</t>
  </si>
  <si>
    <t>2.5</t>
  </si>
  <si>
    <t>2.6</t>
  </si>
  <si>
    <t>2.7</t>
  </si>
  <si>
    <t>2.8</t>
  </si>
  <si>
    <t>3.4</t>
  </si>
  <si>
    <t>3.5</t>
  </si>
  <si>
    <t>3.6</t>
  </si>
  <si>
    <t>Thuế bảo vệ môi trường</t>
  </si>
  <si>
    <t>Thuế sử dụng đất phi nông nghiệp</t>
  </si>
  <si>
    <t>Thu từ quỹ dự trữ tài chính</t>
  </si>
  <si>
    <t>Thu từ ngân sách cấp dưới nộp lên</t>
  </si>
  <si>
    <t>Nội dung</t>
  </si>
  <si>
    <t>Chia ra</t>
  </si>
  <si>
    <t>UBND Tỉnh Đồng Tháp</t>
  </si>
  <si>
    <t>(Thông tư số 130/2009/TT-BTC ngày 24/6/2009)</t>
  </si>
  <si>
    <t>NSĐP</t>
  </si>
  <si>
    <t>STT</t>
  </si>
  <si>
    <t>I</t>
  </si>
  <si>
    <t>II</t>
  </si>
  <si>
    <t>Mẫu số B3 - 01/BC-NS</t>
  </si>
  <si>
    <t xml:space="preserve">   SỞ TÀI CHÍNH</t>
  </si>
  <si>
    <t>So sánh QT/DT(%)</t>
  </si>
  <si>
    <t>Tổng số chi NSĐP</t>
  </si>
  <si>
    <t>Chi NS cấp tỉnh</t>
  </si>
  <si>
    <t>A</t>
  </si>
  <si>
    <t>CHI CÂN ĐỐI NGÂN SÁCH</t>
  </si>
  <si>
    <t>CHI ĐẦU TƯ PHÁT TRIỂN</t>
  </si>
  <si>
    <t>Chi đầu tư XDCB</t>
  </si>
  <si>
    <t>-</t>
  </si>
  <si>
    <t>Chi XDCB từ nguồn vốn tập trung trong nước</t>
  </si>
  <si>
    <t>Chi XDCB từ nguồn tiền sử dụng đất</t>
  </si>
  <si>
    <t>Cấp lại Trung tâm PT Quỹ nhà đất từ nguồn thu tiền sử dụng đất</t>
  </si>
  <si>
    <t>Chi hỗ trợ doanh nghiệp</t>
  </si>
  <si>
    <t>Chi đầu tư phát triển từ nguồn vốn khác</t>
  </si>
  <si>
    <t>CHI THƯỜNG XUYÊN</t>
  </si>
  <si>
    <t>Chi sự nghiệp kinh tế</t>
  </si>
  <si>
    <t>a</t>
  </si>
  <si>
    <t>Chi sự nghiệp nông - lâm - thuỷ lợi</t>
  </si>
  <si>
    <t>b</t>
  </si>
  <si>
    <t>Chi sự nghiệp thuỷ sản</t>
  </si>
  <si>
    <t>c</t>
  </si>
  <si>
    <t>Chi sự nghiệp giao thông</t>
  </si>
  <si>
    <t>d</t>
  </si>
  <si>
    <t>Chi sự nghiệp kinh tế khác</t>
  </si>
  <si>
    <t>Chi sự nghiệp hoạt động môi trường</t>
  </si>
  <si>
    <t>Chi sự nghiệp văn xã</t>
  </si>
  <si>
    <t>Chi sự nghiệp khoa học - công nghệ</t>
  </si>
  <si>
    <t>Chi sự nghiệp giáo dục - đào tạo và dạy nghề</t>
  </si>
  <si>
    <t>Chi sự nghiệp giáo dục</t>
  </si>
  <si>
    <t>Chi sự nghiệp đào tạo và dạy nghề.</t>
  </si>
  <si>
    <t>Chi sự nghiệp y tế</t>
  </si>
  <si>
    <t>Chi sự nghiệp văn hoá thông tin</t>
  </si>
  <si>
    <t>e</t>
  </si>
  <si>
    <t>Chi sự nghiệp phát thanh - truyền hình</t>
  </si>
  <si>
    <t>f</t>
  </si>
  <si>
    <t>Chi sự nghiệp thể dục thể thao</t>
  </si>
  <si>
    <t>g</t>
  </si>
  <si>
    <t>Chi sự nghiệp đảm bảo xã hội</t>
  </si>
  <si>
    <t>Chi quản lý hành chính - Đảng - đoàn thể</t>
  </si>
  <si>
    <t>Chi quản lý nhà nước</t>
  </si>
  <si>
    <t>Chi hoạt động Đảng - tổ chức chính trị</t>
  </si>
  <si>
    <t>Chi hỗ trợ hội - đoàn thể</t>
  </si>
  <si>
    <t>Chi an ninh - Quốc phòng</t>
  </si>
  <si>
    <t>Chi an ninh</t>
  </si>
  <si>
    <t>Chi quốc phòng</t>
  </si>
  <si>
    <t>Chi khác ngân sách</t>
  </si>
  <si>
    <t>III</t>
  </si>
  <si>
    <t>Chi bổ sung quỹ dự trữ tài chính</t>
  </si>
  <si>
    <t>IV</t>
  </si>
  <si>
    <t>Dự phòng ngân sách</t>
  </si>
  <si>
    <t>V</t>
  </si>
  <si>
    <t>VI</t>
  </si>
  <si>
    <t>Chi tạo nguồn cải cách tiền lương</t>
  </si>
  <si>
    <t>VII</t>
  </si>
  <si>
    <t>Chi chuyển nguồn thực hiện CCTL</t>
  </si>
  <si>
    <t>Chi chuyển nguồn ngân sách năm sau</t>
  </si>
  <si>
    <t>B</t>
  </si>
  <si>
    <t>Chi thực hiện mục tiêu, nhiệm vụ quan trọng (KP XDCB)</t>
  </si>
  <si>
    <t>Chi thực hiện mục tiêu, nhiệm vụ quan trọng (KP sự nghiệp)</t>
  </si>
  <si>
    <t>Một số mục tiêu nhiệm vụ khác</t>
  </si>
  <si>
    <t>C</t>
  </si>
  <si>
    <t>Chi từ nguồn xổ số kiến thiết</t>
  </si>
  <si>
    <t>D</t>
  </si>
  <si>
    <t>E</t>
  </si>
  <si>
    <t>Bổ sung cân đối</t>
  </si>
  <si>
    <t>Bổ sung có mục tiêu</t>
  </si>
  <si>
    <t>F</t>
  </si>
  <si>
    <t>Chi nộp ngân sách cấp trên</t>
  </si>
  <si>
    <t>Chi tạm ứng</t>
  </si>
  <si>
    <t>ĐVT: Triệu đồng</t>
  </si>
  <si>
    <t>2</t>
  </si>
  <si>
    <t>2.1</t>
  </si>
  <si>
    <t>2.2</t>
  </si>
  <si>
    <t>Thu nội địa</t>
  </si>
  <si>
    <t>Thu từ DNNN trung ương</t>
  </si>
  <si>
    <t>Thu từ DNNN địa phương</t>
  </si>
  <si>
    <t>Thuế sử dụng đất nông nghiệp</t>
  </si>
  <si>
    <t>Thuế thu nhập cá nhân</t>
  </si>
  <si>
    <t>Thu phí, lệ phí</t>
  </si>
  <si>
    <t>Thu tiền sử dụng đất</t>
  </si>
  <si>
    <t>Thu khác ngân sách</t>
  </si>
  <si>
    <t>Thu viện trợ</t>
  </si>
  <si>
    <t>Thu xổ số kiến thiết</t>
  </si>
  <si>
    <t>Tạm thu</t>
  </si>
  <si>
    <t>Chi điều chỉnh tiền lương tối thiểu 730.000đ/tháng</t>
  </si>
  <si>
    <t xml:space="preserve">Thuế giá trị gia tăng </t>
  </si>
  <si>
    <t>Thuế thu nhập doanh nghiệp</t>
  </si>
  <si>
    <t xml:space="preserve">Thuế tiêu thụ đặc biệt </t>
  </si>
  <si>
    <t>Thuế tài nguyên</t>
  </si>
  <si>
    <t>Thuế môn bài</t>
  </si>
  <si>
    <t>Thu sử dụng vốn NS và thu khác</t>
  </si>
  <si>
    <t>Các khoản thu khác</t>
  </si>
  <si>
    <t>Thu ngân sách cấp đưới nộp lên</t>
  </si>
  <si>
    <t>Thuế giá trị gia tăng</t>
  </si>
  <si>
    <t>Thu kết dư ngân sách</t>
  </si>
  <si>
    <t>Chi NS huyện, xã</t>
  </si>
  <si>
    <t>cấp huyện</t>
  </si>
  <si>
    <t>Cấp xã</t>
  </si>
  <si>
    <t>7=4/3</t>
  </si>
  <si>
    <t>Chi đầu tư từ nguồn huy động và nguồn vốn huy động khác</t>
  </si>
  <si>
    <t>Tháng 12</t>
  </si>
  <si>
    <t>Học phí</t>
  </si>
  <si>
    <t>Viện phí</t>
  </si>
  <si>
    <t>Thu vay</t>
  </si>
  <si>
    <t>Chi cân đối ngân sách</t>
  </si>
  <si>
    <t>Biểu số: 0101</t>
  </si>
  <si>
    <t>Ban hành theo Thông tư số 15/2013/TT-BTC của Bộ Tài chính</t>
  </si>
  <si>
    <t>Ngày nhận báo cáo:</t>
  </si>
  <si>
    <t>Báo cáo tháng: Ngày 25 của tháng báo cáo</t>
  </si>
  <si>
    <t>Báo cáo quý: Ngày 25 của tháng cuối quý báo cáo</t>
  </si>
  <si>
    <t>Báo cáo năm: Ngày 25 tháng 10 của năm báo cáo</t>
  </si>
  <si>
    <t>Đơn vị tính: triệu đồng</t>
  </si>
  <si>
    <t xml:space="preserve"> Chỉ tiêu</t>
  </si>
  <si>
    <t>Dự toán năm 2013</t>
  </si>
  <si>
    <t xml:space="preserve">Thực hiện </t>
  </si>
  <si>
    <t>Dự toán TW</t>
  </si>
  <si>
    <t>Dự toán ĐP</t>
  </si>
  <si>
    <t>Tháng 11</t>
  </si>
  <si>
    <t>11 tháng</t>
  </si>
  <si>
    <t>Cùng kỳ năm trước</t>
  </si>
  <si>
    <t>7 = 6/3</t>
  </si>
  <si>
    <t>8 = 6/4</t>
  </si>
  <si>
    <t>TỔNG THU NGÂN SÁCH NHÀ NƯỚC TRÊN ĐỊA BÀN (A+B)</t>
  </si>
  <si>
    <t>Tổng các khoản thu cân đối NSNN</t>
  </si>
  <si>
    <t>Thu từ hoạt động sản xuất kinh doanh trong nước</t>
  </si>
  <si>
    <t xml:space="preserve">   Thuế giá trị gia tăng</t>
  </si>
  <si>
    <t xml:space="preserve">   Thuế thu nhập doanh nghiệp</t>
  </si>
  <si>
    <t xml:space="preserve">   Thuế TTĐB hàng hoá, dịch vụ trong nước</t>
  </si>
  <si>
    <t xml:space="preserve">   Thuế môn bài</t>
  </si>
  <si>
    <t xml:space="preserve">   Thuế tài nguyên</t>
  </si>
  <si>
    <t xml:space="preserve">   Thu khác</t>
  </si>
  <si>
    <t>Thu từ doanh nghiệp có vốn đầu tư nước ngoài</t>
  </si>
  <si>
    <t>Thu từ khu vực ngoài quốc doanh</t>
  </si>
  <si>
    <t>Các khoản thu về nhà đất</t>
  </si>
  <si>
    <t xml:space="preserve">   Thuế sử dụng đất phi nông nghiệp</t>
  </si>
  <si>
    <t xml:space="preserve">   Thu tiền thuê mặt đất, mặt nước</t>
  </si>
  <si>
    <t xml:space="preserve">   Thu giao quyền sử dụng đất</t>
  </si>
  <si>
    <t xml:space="preserve">   Thu bán nhà ở thuộc sử hữu nhà nước </t>
  </si>
  <si>
    <t xml:space="preserve">Thu từ quỹ đất công ích, hoa lợi công sản tại xã </t>
  </si>
  <si>
    <t>Thu khác ngoài ngân sách</t>
  </si>
  <si>
    <t>Thu từ dầu thô</t>
  </si>
  <si>
    <t>Thu thuế xuất khẩu, thuế nhập khẩu, thuế TTĐB, thuế giá trị gia tăng hàng nhập khẩu do Hải quan thu</t>
  </si>
  <si>
    <t>Các khoản thu được để lại chi quản lý qua ngân sách nhà nước</t>
  </si>
  <si>
    <t>TỔNG THU NGÂN SÁCH ĐỊA PHƯƠNG</t>
  </si>
  <si>
    <t>Các khoản thu cân đối NSĐP</t>
  </si>
  <si>
    <t>Thu ngân sách địa phương hưởng theo phân cấp</t>
  </si>
  <si>
    <t>Các khoản thu hưởng 100%</t>
  </si>
  <si>
    <t>Biểu số: 0105</t>
  </si>
  <si>
    <r>
      <t xml:space="preserve">TÌNH HÌNH THỰC HIỆN 
CHI NGÂN SÁCH ĐỊA PHƯƠNG
</t>
    </r>
    <r>
      <rPr>
        <sz val="11"/>
        <rFont val="Times New Roman"/>
        <family val="1"/>
      </rPr>
      <t>(Tháng, Quý, Năm)</t>
    </r>
  </si>
  <si>
    <t>Đơn vị báo cáo: ….</t>
  </si>
  <si>
    <t xml:space="preserve">Đơn vị nhận báo cáo: </t>
  </si>
  <si>
    <t>Dự toán năm báo cáo</t>
  </si>
  <si>
    <t>So sánh thực hiện n tháng báo cáo với (%)</t>
  </si>
  <si>
    <t>9T 2011</t>
  </si>
  <si>
    <t>Tổng chi ngân sách địa phương</t>
  </si>
  <si>
    <t>Chi xây dựng cơ bản</t>
  </si>
  <si>
    <t>Chi sự nghiệp giáo dục và đào tạo</t>
  </si>
  <si>
    <t>Chi sự nghiệp văn hoá - TDTT</t>
  </si>
  <si>
    <t>Chi sự nghiệp khoa học công nghệ</t>
  </si>
  <si>
    <t xml:space="preserve">Chi SN phát thanh truyền hình </t>
  </si>
  <si>
    <t>Chi đảm bảo XH</t>
  </si>
  <si>
    <t>Chi QL hành chính</t>
  </si>
  <si>
    <t>2.9</t>
  </si>
  <si>
    <t>Chi ANQP địa phương</t>
  </si>
  <si>
    <t>2.10</t>
  </si>
  <si>
    <t>2.11</t>
  </si>
  <si>
    <t>2.12</t>
  </si>
  <si>
    <t>Chi khác</t>
  </si>
  <si>
    <t>Chi trả nợ gốc và lãi huy động đầu tư CSHT theo khoản 3 Điều 8 của Luật NSNN</t>
  </si>
  <si>
    <t>Các khoản thu để lại chi  quản lý qua NSNN</t>
  </si>
  <si>
    <t xml:space="preserve"> Ghi thu ghi chi học phí</t>
  </si>
  <si>
    <t xml:space="preserve"> Ghi thu ghi chi viện phí</t>
  </si>
  <si>
    <t xml:space="preserve"> Chi từ nguồn thu dân đóng góp</t>
  </si>
  <si>
    <t xml:space="preserve"> Chống buôn lậu</t>
  </si>
  <si>
    <t xml:space="preserve"> Xử phạt an toàn giao thông</t>
  </si>
  <si>
    <t xml:space="preserve"> Chi từ nguồn XSKT</t>
  </si>
  <si>
    <t xml:space="preserve"> Xử phạt hành chính và khác</t>
  </si>
  <si>
    <t>….</t>
  </si>
  <si>
    <r>
      <t xml:space="preserve">             </t>
    </r>
    <r>
      <rPr>
        <i/>
        <sz val="12"/>
        <color indexed="8"/>
        <rFont val="Times New Roman"/>
        <family val="1"/>
      </rPr>
      <t>…., ngày …..tháng …..năm…..</t>
    </r>
  </si>
  <si>
    <t xml:space="preserve">  Người lập biểu
    (Ký, họ tên)</t>
  </si>
  <si>
    <t>Người kiểm tra biểu
     (Ký, họ tên)</t>
  </si>
  <si>
    <t>Thủ trưởng đơn vị
(Ký, họ tên)</t>
  </si>
  <si>
    <t>Thu phân chia theo tỷ lệ phần trăm (%) NSĐP được hưởng</t>
  </si>
  <si>
    <t>Thu bổ sung từ ngân sách trung ương</t>
  </si>
  <si>
    <t>Thu huy động đầu tư theo khoản 3 điều 8 của Luật Ngân sách nhà nước</t>
  </si>
  <si>
    <t>Thu chuyển nguồn ngân sách năm trước</t>
  </si>
  <si>
    <t>Thu chuyển nguồn làm lương năm trước chuyển sang</t>
  </si>
  <si>
    <t>Các khoản thu được để lại chi quản lý qua NSNN</t>
  </si>
  <si>
    <t>…..</t>
  </si>
  <si>
    <t>Các khoản huy động đóng góp xây dựng cơ sở hạ tầng và huy động đóng góp khác</t>
  </si>
  <si>
    <r>
      <t xml:space="preserve">             Đồng Tháp</t>
    </r>
    <r>
      <rPr>
        <i/>
        <sz val="12"/>
        <color indexed="8"/>
        <rFont val="Times New Roman"/>
        <family val="1"/>
      </rPr>
      <t>, ngày       tháng 12 năm 2013</t>
    </r>
  </si>
  <si>
    <t>Người lập biểu
(Ký, họ tên)</t>
  </si>
  <si>
    <t>Trưởng phòng QLNS
(Ký, họ tên)</t>
  </si>
  <si>
    <t>Giám đốc
(Ký, họ tên)</t>
  </si>
  <si>
    <r>
      <t xml:space="preserve">TÌNH HÌNH THỰC HIỆN THU
NGÂN SÁCH  NHÀ NƯỚC
</t>
    </r>
    <r>
      <rPr>
        <sz val="12"/>
        <rFont val="Times New Roman"/>
        <family val="1"/>
      </rPr>
      <t>(Tháng 11/2013)</t>
    </r>
  </si>
  <si>
    <t>chú ý</t>
  </si>
  <si>
    <t>Stt</t>
  </si>
  <si>
    <t>Thu bổ sung từ ngân sách cấp trên</t>
  </si>
  <si>
    <t>Chi NS cấp Huyện</t>
  </si>
  <si>
    <t>Các khoản chi không có trong công thức</t>
  </si>
  <si>
    <t>Trong đó: + Chi GD - ĐT và dạy nghề</t>
  </si>
  <si>
    <t>+ Chi sự nghiệp khoa học và công nghệ</t>
  </si>
  <si>
    <t>4=5+6</t>
  </si>
  <si>
    <t>10.2</t>
  </si>
  <si>
    <t>Chi bổ sung từ nguồn NSTW có mục tiêu</t>
  </si>
  <si>
    <t>Chương trình mục tiêu quốc gia</t>
  </si>
  <si>
    <r>
      <t>Ghi chú</t>
    </r>
    <r>
      <rPr>
        <i/>
        <sz val="12"/>
        <color indexed="12"/>
        <rFont val="Times New Roman"/>
        <family val="1"/>
      </rPr>
      <t>: (*) Chưa kể các khoản chi</t>
    </r>
  </si>
  <si>
    <t>- Chi chuyển giao giữa các cấp ngân sách.</t>
  </si>
  <si>
    <t>Chi từ nguồn vốn vay cụm tuyến dân cư</t>
  </si>
  <si>
    <r>
      <t>TỔNG SỐ (A+B+C+D+E+F)</t>
    </r>
    <r>
      <rPr>
        <b/>
        <sz val="12"/>
        <rFont val="Times New Roman"/>
        <family val="1"/>
      </rPr>
      <t xml:space="preserve"> (*)</t>
    </r>
  </si>
  <si>
    <t>Tổng số</t>
  </si>
  <si>
    <t>12 tháng</t>
  </si>
  <si>
    <t>So sánh thực hiện 12 tháng báo cáo với (%)</t>
  </si>
  <si>
    <t>1.1</t>
  </si>
  <si>
    <t>1.2</t>
  </si>
  <si>
    <t>1.3</t>
  </si>
  <si>
    <t>1.4</t>
  </si>
  <si>
    <t>2.3</t>
  </si>
  <si>
    <t>1=2+3</t>
  </si>
  <si>
    <t>3.1</t>
  </si>
  <si>
    <t>3.2</t>
  </si>
  <si>
    <t>3.3</t>
  </si>
  <si>
    <t>10.1</t>
  </si>
  <si>
    <t>10.3</t>
  </si>
  <si>
    <t>10.4</t>
  </si>
  <si>
    <t>ss 2012 voi DT, 2013 voi DT</t>
  </si>
  <si>
    <r>
      <t>TỔNG SỐ (A+B+C)</t>
    </r>
    <r>
      <rPr>
        <b/>
        <sz val="12"/>
        <rFont val="Times New Roman"/>
        <family val="1"/>
      </rPr>
      <t xml:space="preserve"> (*)</t>
    </r>
  </si>
  <si>
    <t>So sánh TH/DT(%)</t>
  </si>
  <si>
    <t>- Chi từ nguồn thu để lại quản lý qua NSNN (chi từ nguồn thu phạt ATGT, Ghi chi sự nghiệp GD-ĐT từ nguồn thu phí, lệ phí, Ghi chi sự nghiệp Y tế từ nguồn thu phí, lệ phí, Các khoản đóng góp).</t>
  </si>
  <si>
    <t>Tổng chi</t>
  </si>
  <si>
    <t>Lệ phí trước bạ</t>
  </si>
  <si>
    <t>Thu ngân sách nhà nước trên địa bàn</t>
  </si>
  <si>
    <t>Cùng kỳ năm trước (%)</t>
  </si>
  <si>
    <t>Chi đầu tư phát triển</t>
  </si>
  <si>
    <t>Chi đầu tư phát triển khác</t>
  </si>
  <si>
    <t>Chi thường xuyên</t>
  </si>
  <si>
    <t>Chi sự nghiệp bảo vệ môi trường</t>
  </si>
  <si>
    <t>Chi trợ giá mặt hàng chính sách</t>
  </si>
  <si>
    <t>Thu khác ngoài quốc doanh</t>
  </si>
  <si>
    <t>Chi từ nguồn chuyển nguồn năm trước</t>
  </si>
  <si>
    <t>- Chi từ nguồn thu để lại quản lý qua NSNN (Ghi chi sự nghiệp GD-ĐT từ nguồn thu phí, lệ phí, Ghi chi sự nghiệp Y tế từ nguồn thu phí, lệ phí, Các khoản đóng góp).</t>
  </si>
  <si>
    <t>Chi cân đối ngân sách địa phương</t>
  </si>
  <si>
    <t>Thu tiền cấp quyền khai thác khoán sản</t>
  </si>
  <si>
    <t>Năm trước</t>
  </si>
  <si>
    <t>Thu bổ sung từ NSTW</t>
  </si>
  <si>
    <t>TỔNG CHI NSĐP</t>
  </si>
  <si>
    <t>Trong đó:</t>
  </si>
  <si>
    <t>6=7+8</t>
  </si>
  <si>
    <t>Chi trả nợ gốc vốn vay KCHKM, CTDC</t>
  </si>
  <si>
    <t>So sánh thực hiện n quí báo cáo với (%)</t>
  </si>
  <si>
    <t>Quí 1</t>
  </si>
  <si>
    <t>Quí 2</t>
  </si>
  <si>
    <t>2 Quí</t>
  </si>
  <si>
    <t>Quí 3</t>
  </si>
  <si>
    <t>3 Quí</t>
  </si>
  <si>
    <t>Quí 4</t>
  </si>
  <si>
    <t>4 Quí</t>
  </si>
  <si>
    <t>4.1</t>
  </si>
  <si>
    <t>4.2</t>
  </si>
  <si>
    <t>4.3</t>
  </si>
  <si>
    <t>4.4</t>
  </si>
  <si>
    <t>4.5</t>
  </si>
  <si>
    <t>4.6</t>
  </si>
  <si>
    <t>Chi dự phòng ngân sách</t>
  </si>
  <si>
    <t>Chi chuyển nguồn ngân sách sang năm sau</t>
  </si>
  <si>
    <t xml:space="preserve">Chi dự phòng ngân sách </t>
  </si>
  <si>
    <t xml:space="preserve">CÂN ĐỐI NGÂN SÁCH ĐỊA PHƯƠNG </t>
  </si>
  <si>
    <t>Tổng chi cân đối ngân sách địa phương</t>
  </si>
  <si>
    <t>Chi thực hiện mục tiêu, nhiệm vụ quan trọng (KP SN)</t>
  </si>
  <si>
    <t>Thu tiền thuê đất, thuê mặt nước</t>
  </si>
  <si>
    <t xml:space="preserve">Thu tiền cho thuê và tiền bán nhà ở thuộc sử hữu nhà nước </t>
  </si>
  <si>
    <t>Chi sự nghiệp văn hoá</t>
  </si>
  <si>
    <t>Chi SN thể dục thể thao</t>
  </si>
  <si>
    <t>Dự toán trình HĐND</t>
  </si>
  <si>
    <t>Dự toán năm 2017</t>
  </si>
  <si>
    <t>Dự toán năm 2018</t>
  </si>
  <si>
    <t>So sánh DT 2018/ Ước TH 2017</t>
  </si>
  <si>
    <t xml:space="preserve">6 tháng đầu năm </t>
  </si>
  <si>
    <t>3=2/1</t>
  </si>
  <si>
    <t>Chi trả nợ lãi các khoản do chính quyền địa phương vay</t>
  </si>
  <si>
    <t xml:space="preserve">Chi từ nguồn bổ sung có mục tiêu từ NSTW cho NSĐP </t>
  </si>
  <si>
    <t>Thu hồi vốn, thu cổ tức, lợi nhuận được chia của Nhà nước và lợi nhuận sau thuế còn lại sau khi trích lập các quỹ của doanh nghiệp nhà nước</t>
  </si>
  <si>
    <t>Thu NSĐP</t>
  </si>
  <si>
    <t>TỔNG CHI NGÂN SÁCH ĐỊA PHƯƠNG</t>
  </si>
  <si>
    <t>Cho các nhiệm vụ, chính sách kinh phí thường xuyên</t>
  </si>
  <si>
    <t>UBND TỈNH, THÀNH PHỐ…</t>
  </si>
  <si>
    <t>Biểu số 66/CK-NSNN</t>
  </si>
  <si>
    <t>QUYẾT TOÁN CHI NGÂN SÁCH CẤP TỈNH CHO TỪNG CƠ QUAN, TỔ CHỨC NĂM…</t>
  </si>
  <si>
    <t>(Quyết toán đã được Hội đồng nhân dân phê chuẩn)</t>
  </si>
  <si>
    <t>Đơn vị: Triệu đồng</t>
  </si>
  <si>
    <t>TÊN ĐƠN VỊ</t>
  </si>
  <si>
    <t>DỰ TOÁN</t>
  </si>
  <si>
    <t>QUYẾT TOÁN</t>
  </si>
  <si>
    <t>SO SÁNH (%)</t>
  </si>
  <si>
    <t>TỔNG SỐ</t>
  </si>
  <si>
    <t>CHI ĐẦU TƯ PHÁT TRIỂN  (KHÔNG KỂ CHƯƠNG TRÌNH MTQG)</t>
  </si>
  <si>
    <t>…</t>
  </si>
  <si>
    <t>CHI THƯỜNG XUYÊN (KHÔNG KỂ CHƯƠNG TRÌNH MTQG)</t>
  </si>
  <si>
    <t>CHI TRẢ NỢ LÃI CÁC KHOẢN DO CHÍNH QUYỀN ĐỊA PHƯƠNG VAY</t>
  </si>
  <si>
    <t>CHI BỔ SUNG QUỸ DỰ TRỮ TÀI CHÍNH</t>
  </si>
  <si>
    <t>CHI CHƯƠNG TRÌNH MTQG</t>
  </si>
  <si>
    <t>CHI CHUYỂN NGUỒN SANG NGÂN SÁCH NĂM SAU</t>
  </si>
  <si>
    <t>TỔNG SỔ</t>
  </si>
  <si>
    <t>CHI ĐẨU TƯ PHÁT TRIỂN</t>
  </si>
  <si>
    <t>CÁC CƠ QUAN, TỔ CHỨC</t>
  </si>
  <si>
    <t>Cơ quan A</t>
  </si>
  <si>
    <t>Tổ chức B</t>
  </si>
  <si>
    <t>CHI DỰ PHÒNG NGÂN SÁCH</t>
  </si>
  <si>
    <t>CHI TẠO NGUỒN, ĐIỀU CHỈNH TIỀN LƯƠNG</t>
  </si>
  <si>
    <t>CHI BỔ SUNG CÓ MỤC TIÊU CHO NGÂN SÁCH HUYỆN</t>
  </si>
  <si>
    <t>CÂN ĐỐI NGÂN SÁCH ĐỊA PHƯƠNG NĂM 2017</t>
  </si>
  <si>
    <t>4=3/2</t>
  </si>
  <si>
    <t>TỔNG NGUỒN THU NSĐP</t>
  </si>
  <si>
    <t>Thu NSĐP hưởng theo phân cấp</t>
  </si>
  <si>
    <t>Thu NSĐP hưởng từ các khoản thu phân chia</t>
  </si>
  <si>
    <t>Thu bổ sung cân đối</t>
  </si>
  <si>
    <t>Thu bổ sung có mục tiêu</t>
  </si>
  <si>
    <t>Thu chuyển nguồn ngân sách từ năm trướcchuyển sang</t>
  </si>
  <si>
    <t>Tổng chi cân đối NSĐP</t>
  </si>
  <si>
    <t xml:space="preserve">Dự phòng ngân sách </t>
  </si>
  <si>
    <t>Chi các chương trình mục tiêu</t>
  </si>
  <si>
    <t>BỘI CHI NSĐP/BỘI THU NSĐP</t>
  </si>
  <si>
    <t>CHI TRẢ NỢ GỐC CỦA NSĐP</t>
  </si>
  <si>
    <t>Từ nguồn vay để trả nợ gốc</t>
  </si>
  <si>
    <t>Từ nguồn bội thu, tăng thu, tiết kiệm chi, kết dư ngân sách cấp tỉnh</t>
  </si>
  <si>
    <t>TỔNG MỨC VAY CỦA NSĐP</t>
  </si>
  <si>
    <t>Vay để bù đắp bội chi</t>
  </si>
  <si>
    <t>Vay để trả nợ gốc</t>
  </si>
  <si>
    <t xml:space="preserve">Dự toán đã ký được Hội đồng nhân dân quyết định </t>
  </si>
  <si>
    <t xml:space="preserve">Thu kết dư </t>
  </si>
  <si>
    <t>Thu chuyển nguồn từ năm trước chuyển sang</t>
  </si>
  <si>
    <t>Chi tạo nguồn, điều chỉnh tiền lương</t>
  </si>
  <si>
    <t>Chi các chương trình mục tiêu quốc gia</t>
  </si>
  <si>
    <t xml:space="preserve">Cho các chương trình dự án quan trọng vốn đầu tư </t>
  </si>
  <si>
    <t>Chi các Chương trình mục tiêu, nhiệm vụ (KP XDCB)</t>
  </si>
  <si>
    <t>Chi các Chương trình mục tiêu, nhiệm vụ (KP thường xuyên)</t>
  </si>
  <si>
    <t>Ước thực hiện năm 2017
(năm hiện hành)</t>
  </si>
  <si>
    <t>Tổng thu NSNN</t>
  </si>
  <si>
    <t>So sánh (%)</t>
  </si>
  <si>
    <t>(Dự toán trình Hội đồng nhân dân)</t>
  </si>
  <si>
    <t>TỔNG THU NGÂN SÁCH NHÀ NƯỚC</t>
  </si>
  <si>
    <t>Thu từ khu vực DNNN do Trung ương quản lý</t>
  </si>
  <si>
    <t>Thu từ khu vực DNNN do Địa phương quản lý</t>
  </si>
  <si>
    <t xml:space="preserve">TỔNG CHI NSĐP </t>
  </si>
  <si>
    <t>CHI BỔ SUNG CÂN ĐỐI CHO NGÂN SÁCH HUYỆN</t>
  </si>
  <si>
    <t>CHI NGÂN SÁCH CẤP TỈNH THEO LĨNH VỰC</t>
  </si>
  <si>
    <t>Dự toán năm</t>
  </si>
  <si>
    <t>1=2+3+4+5+6</t>
  </si>
  <si>
    <t>14=15+16</t>
  </si>
  <si>
    <t>9=10+11+12+13+14+17</t>
  </si>
  <si>
    <t>18=9/1</t>
  </si>
  <si>
    <t>19=10/2</t>
  </si>
  <si>
    <t>20=11/3</t>
  </si>
  <si>
    <t>21=12/4</t>
  </si>
  <si>
    <t>22=13/5</t>
  </si>
  <si>
    <t>23=14/6</t>
  </si>
  <si>
    <r>
      <t>TÌNH HÌNH THỰC HIỆN 
THU NGÂN SÁCH  NHÀ NƯỚC                 
(</t>
    </r>
    <r>
      <rPr>
        <sz val="12"/>
        <rFont val="Times New Roman"/>
        <family val="1"/>
      </rPr>
      <t>Quý, Năm)</t>
    </r>
  </si>
  <si>
    <t>Phụ lục 01</t>
  </si>
  <si>
    <t xml:space="preserve">Ước thực hiện </t>
  </si>
  <si>
    <t>TỔNG THU NGÂN SÁCH NHÀ NƯỚC TRÊN ĐỊA BÀN</t>
  </si>
  <si>
    <t>Tổng thu các khoản cân đối NSNN</t>
  </si>
  <si>
    <r>
      <t xml:space="preserve">TÌNH HÌNH THỰC HIỆN 
CHI NGÂN SÁCH ĐỊA PHƯƠNG
</t>
    </r>
    <r>
      <rPr>
        <sz val="12"/>
        <rFont val="Times New Roman"/>
        <family val="1"/>
      </rPr>
      <t>(Quý, Năm)</t>
    </r>
  </si>
  <si>
    <t>Phụ lục 02</t>
  </si>
  <si>
    <r>
      <t xml:space="preserve">TÌNH HÌNH THỰC HIỆN
NGÂN SÁCH ĐỊA PHƯƠNG
</t>
    </r>
    <r>
      <rPr>
        <sz val="12"/>
        <rFont val="Times New Roman"/>
        <family val="1"/>
      </rPr>
      <t>( Quý, Năm)</t>
    </r>
  </si>
  <si>
    <t>Phụ lục 03</t>
  </si>
  <si>
    <t>Thu nội địa (không kể thu từ dầu thô)</t>
  </si>
  <si>
    <t>Thu cân đối NS từ hoạt động XNK</t>
  </si>
  <si>
    <t>Thu viện trợ không hoàn lại</t>
  </si>
  <si>
    <t>Thu ngân sách địa phương</t>
  </si>
  <si>
    <t xml:space="preserve">Chi từ nguồn NSTW bổ sung có mục tiêu </t>
  </si>
  <si>
    <t>Các khoản thu phân chia theo tỷ lệ phần trăm (%) NSĐP được hưởng</t>
  </si>
  <si>
    <t xml:space="preserve">Thu bổ sung từ ngân sách trung ương </t>
  </si>
  <si>
    <t>Thu vay KCHKM, CTDC</t>
  </si>
  <si>
    <t xml:space="preserve"> Thu tiền thuê đất, thuê mặt nước (sửa Thu tiền thuê đất)</t>
  </si>
  <si>
    <t xml:space="preserve">   Tiền sử dụng đất (sửa Thu giao quyền sử dụng đất)</t>
  </si>
  <si>
    <t>Tổng cộng (A+B+C+D+E+F)</t>
  </si>
  <si>
    <t>4=3/1</t>
  </si>
  <si>
    <t>5=3/2</t>
  </si>
  <si>
    <t>Chi khoa học và công nghệ</t>
  </si>
  <si>
    <t>Chi đầu tư từ nguồn thu tiền sử dụng đất</t>
  </si>
  <si>
    <t>Chi đầu tư từ nguồn thu xổ số kiến thiết</t>
  </si>
  <si>
    <t>Thuế NK, TTĐB hàng nhập khẩu</t>
  </si>
  <si>
    <t>Thuế GTGT hàng  nhập khẩu</t>
  </si>
  <si>
    <t>5=3/1</t>
  </si>
  <si>
    <t>6=4/2</t>
  </si>
  <si>
    <t>DỰ TOÁN THU NGÂN SÁCH NHÀ NƯỚC NĂM 2018</t>
  </si>
  <si>
    <t>DỰ TOÁN CHI NGÂN SÁCH CẤP TỈNH THEO LĨNH VỰC NĂM 2018</t>
  </si>
  <si>
    <t>NỘI DUNG</t>
  </si>
  <si>
    <t>SO SÁNH (1) (%)</t>
  </si>
  <si>
    <t>NGÂN SÁCH CẤP TỈNH</t>
  </si>
  <si>
    <t>Nguồn thu ngân sách</t>
  </si>
  <si>
    <t>Thu ngân sách được hưởng theo phân cấp</t>
  </si>
  <si>
    <t>Thu kết dư</t>
  </si>
  <si>
    <t>Chi ngân sách</t>
  </si>
  <si>
    <t>Chi thuộc nhiệm vụ của ngân sách cấp tỉnh</t>
  </si>
  <si>
    <t>Chi bổ sung cho ngân sách huyện</t>
  </si>
  <si>
    <t>Chi bổ sung cân đối</t>
  </si>
  <si>
    <t>Chi bổ sung có mục tiêu</t>
  </si>
  <si>
    <t>Chi chuyển nguồn sang năm sau</t>
  </si>
  <si>
    <t>Bội chi NSĐP/Bội thu NSĐP</t>
  </si>
  <si>
    <t>NGÂN SÁCH HUYỆN</t>
  </si>
  <si>
    <t>Thu ngân sách huyện được hưởng theo phân cấp</t>
  </si>
  <si>
    <t>Thu bổ sung từ ngân sách cấp tỉnh</t>
  </si>
  <si>
    <t>Chi thuộc nhiệm vụ của ngân sách cấp huyện</t>
  </si>
  <si>
    <t>Chi bổ sung cho ngân sách xã</t>
  </si>
  <si>
    <t>CÂN ĐỐI NGUỒN THU, CHI DỰ TOÁN NGÂN SÁCH CẤP TỈNH VÀ NGÂN SÁCH HUYỆN NĂM 2018</t>
  </si>
  <si>
    <t>DỰ TOÁN NĂM 2017</t>
  </si>
  <si>
    <t>ƯỚC TH NĂM 2017</t>
  </si>
  <si>
    <t>DỰ TOÁN NĂM 2018</t>
  </si>
  <si>
    <t>Ghi chú:</t>
  </si>
  <si>
    <t>(1) Đối với các chỉ tiêu thu, so sánh dự toán năm sau với ước thực hiện năm hiện hành. Đối với các chỉ tiêu chi, so sánh dự toán năm sau với dự toán năm hiện hành;</t>
  </si>
  <si>
    <t>CHIA RA</t>
  </si>
  <si>
    <t>CHI CÂN ĐỐI NGÂN SÁCH ĐỊA PHƯƠNG</t>
  </si>
  <si>
    <t>Chi đầu tư cho các dự án</t>
  </si>
  <si>
    <t>Trong đó chia theo lĩnh vực:</t>
  </si>
  <si>
    <t>Chi giáo dục - đào tạo và dạy nghề</t>
  </si>
  <si>
    <t>Trong đó chia theo nguồn vốn:</t>
  </si>
  <si>
    <t>Chi đầu tư và hỗ trợ vốn cho doanh nghiệp cung cấp sản phẩm, dịch vụ công ích do Nhà nước đặt hàng, các tổ chức kinh tế, các tổ chức tài chính của địa phương theo quy định của pháp luật</t>
  </si>
  <si>
    <t>CHI CÁC CHƯƠNG TRÌNH MỤC TIÊU</t>
  </si>
  <si>
    <t>(Chi tiết theo từng chương trình mục tiêu quốc gia)</t>
  </si>
  <si>
    <t>Chi các chương trình mục tiêu, nhiệm vụ</t>
  </si>
  <si>
    <t>(Chi tiết theo từng chương trình mục tiêu nhiệm vụ)</t>
  </si>
  <si>
    <t>CHI CHUYỂN NGUỒN SANG NĂM SAU</t>
  </si>
  <si>
    <t>DỰ TOÁN CHI NGÂN SÁCH ĐỊA PHƯƠNG, CHI NGÂN SÁCH CẤP TỈNH VÀ CHI NGÂN SÁCH HUYỆN THEO CƠ CẤU CHI NĂM 2018</t>
  </si>
  <si>
    <t>DỰ TOÁN CHI ĐẦU TƯ PHÁT TRIỂN CỦA NGÂN SÁCH CẤP TỈNH CHO TỪNG CƠ QUAN, TỔ CHỨC THEO LĨNH VỰC NĂM...</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</si>
  <si>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</si>
  <si>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</si>
  <si>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</si>
  <si>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</si>
  <si>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</si>
  <si>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</si>
  <si>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</si>
  <si>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</si>
  <si>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</si>
  <si>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</si>
  <si>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</si>
  <si>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</si>
  <si>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</si>
  <si>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DỰ TOÁN CHI THƯỜNG XUYÊN CỦA NGÂN SÁCH CẤP TỈNH CHO TỪNG CƠ QUAN, TỔ CHỨC THEO LĨNH VỰC NĂM...</t>
  </si>
  <si>
    <t>TỶ LỆ PHẦN TRĂM (%) CÁC KHOẢN THU PHÂN CHIA GIỮA NGÂN SÁCH CÁC CẤP CHÍNH QUYỀN ĐỊA PHƯƠNG NĂM…</t>
  </si>
  <si>
    <t>Đơn vị: %</t>
  </si>
  <si>
    <t>Tên đơn vị</t>
  </si>
  <si>
    <t>Chia theo sắc thuế</t>
  </si>
  <si>
    <t>Huyện A</t>
  </si>
  <si>
    <t>Quận B</t>
  </si>
  <si>
    <t>Thành phố C</t>
  </si>
  <si>
    <t>Thị xã D</t>
  </si>
  <si>
    <t>Xã A</t>
  </si>
  <si>
    <t>Phường B</t>
  </si>
  <si>
    <t>Thị trấn C</t>
  </si>
  <si>
    <t>DỰ TOÁN THU, SỐ BỔ SUNG VÀ DỰ TOÁN CHI CÂN ĐỐI NGÂN SÁCH TỪNG HUYỆN NĂM…</t>
  </si>
  <si>
    <t>Tổng thu NSNN trên địa bàn</t>
  </si>
  <si>
    <t>Số bổ sung cân đối từ ngân sách cấp tỉnh</t>
  </si>
  <si>
    <t>Số bổ sung thực hiện điều chỉnh tiền lương</t>
  </si>
  <si>
    <t>Tổng chi cân đối ngân sách huyện</t>
  </si>
  <si>
    <t xml:space="preserve">Chia ra </t>
  </si>
  <si>
    <t>Thu ngân sách huyện hưởng 100%</t>
  </si>
  <si>
    <t>Thu ngân sách huyện hưởng từ các khoản thu phân chia (theo phân cấp HĐND cấp tỉnh)</t>
  </si>
  <si>
    <t>So sánh thực hiện với (%)</t>
  </si>
  <si>
    <t>Dự toán năm  2019</t>
  </si>
  <si>
    <r>
      <t>ƯỚC THỰC HIỆN CHI NGÂN SÁCH NGÂN SÁCH ĐỊA PHƯƠNG 6 THÁNG ĐẦU NĂ</t>
    </r>
    <r>
      <rPr>
        <b/>
        <sz val="11"/>
        <rFont val="Times New Roman"/>
        <family val="1"/>
        <charset val="163"/>
      </rPr>
      <t>M</t>
    </r>
    <r>
      <rPr>
        <b/>
        <sz val="11"/>
        <color rgb="FFFF0000"/>
        <rFont val="Times New Roman"/>
        <family val="1"/>
        <charset val="163"/>
      </rPr>
      <t xml:space="preserve"> </t>
    </r>
    <r>
      <rPr>
        <b/>
        <sz val="11"/>
        <rFont val="Times New Roman"/>
        <family val="1"/>
        <charset val="163"/>
      </rPr>
      <t>2019</t>
    </r>
  </si>
  <si>
    <t xml:space="preserve">Ước thực hiện chi 6 tháng đầu năm </t>
  </si>
  <si>
    <t>Chi đầu tư và hỗ trợ vốn cho các doanh nghiệp cung cấp sản phẩm, dịch vụ công ích do Nhà nước đặt hàng, các tổ chức kinh tế, các tổ chức tài chính của địa phương theo quy định của pháp luật</t>
  </si>
  <si>
    <t>Chi sự nghiệp y tế, dân số và gia đình</t>
  </si>
  <si>
    <t xml:space="preserve">Chi sự nghiệp phát thanh truyền hình </t>
  </si>
  <si>
    <t xml:space="preserve">Chi hoạt động của cơ quan quản lý hành chính, đảng, đoàn thể </t>
  </si>
  <si>
    <t>Chi đảm bảo xã hội</t>
  </si>
  <si>
    <t>CHI TỪ NGUỒN BỔ SUNG CÓ MỤC TIÊU TỪ NSTW CHO NSĐP</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</si>
</sst>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 _k_r_-;\-* #,##0\ _k_r_-;_-* &quot;-&quot;\ _k_r_-;_-@_-"/>
    <numFmt numFmtId="165" formatCode="_(* #,##0.00_);_(* \(#,##0.00\);_(* &quot;-&quot;??_);_(@_)"/>
    <numFmt numFmtId="166" formatCode="_(* #,##0_);_(* \(#,##0\);_(* &quot;-&quot;??_);_(@_)"/>
    <numFmt numFmtId="167" formatCode="_(* #,##0.0_);_(* \(#,##0.0\);_(* &quot;-&quot;??_);_(@_)"/>
    <numFmt numFmtId="168" formatCode="&quot;$&quot;#,##0;[Red]\-&quot;$&quot;#,##0"/>
    <numFmt numFmtId="169" formatCode="_-&quot;$&quot;* #,##0_-;\-&quot;$&quot;* #,##0_-;_-&quot;$&quot;* &quot;-&quot;_-;_-@_-"/>
    <numFmt numFmtId="170" formatCode="_-&quot;$&quot;* #,##0.00_-;\-&quot;$&quot;* #,##0.00_-;_-&quot;$&quot;* &quot;-&quot;??_-;_-@_-"/>
    <numFmt numFmtId="171" formatCode="0.000%"/>
    <numFmt numFmtId="172" formatCode="###,###,###"/>
    <numFmt numFmtId="173" formatCode="_(* #,##0.000000_);_(* \(#,##0.000000\);_(* &quot;-&quot;??_);_(@_)"/>
  </numFmts>
  <fonts count="129">
    <font>
      <sz val="10"/>
      <name val="Arial"/>
    </font>
    <font>
      <sz val="10"/>
      <name val="Arial"/>
      <family val="2"/>
    </font>
    <font>
      <sz val="13"/>
      <name val="Times New Roman"/>
      <family val="1"/>
    </font>
    <font>
      <b/>
      <sz val="13"/>
      <name val="Times New Roman"/>
      <family val="1"/>
    </font>
    <font>
      <b/>
      <u/>
      <sz val="13"/>
      <name val="Times New Roman"/>
      <family val="1"/>
    </font>
    <font>
      <sz val="12"/>
      <name val="Times New Roman"/>
      <family val="1"/>
    </font>
    <font>
      <b/>
      <sz val="12"/>
      <name val="Times New Roman"/>
      <family val="1"/>
    </font>
    <font>
      <i/>
      <sz val="12"/>
      <name val="Times New Roman"/>
      <family val="1"/>
    </font>
    <font>
      <b/>
      <sz val="10"/>
      <name val="Times New Roman"/>
      <family val="1"/>
    </font>
    <font>
      <sz val="10"/>
      <name val="Times New Roman"/>
      <family val="1"/>
    </font>
    <font>
      <b/>
      <sz val="14"/>
      <name val="Times New Roman"/>
      <family val="1"/>
    </font>
    <font>
      <i/>
      <sz val="12"/>
      <color indexed="10"/>
      <name val="Times New Roman"/>
      <family val="1"/>
    </font>
    <font>
      <sz val="12"/>
      <color indexed="8"/>
      <name val="Times New Roman"/>
      <family val="1"/>
    </font>
    <font>
      <sz val="12"/>
      <color indexed="10"/>
      <name val="Times New Roman"/>
      <family val="1"/>
    </font>
    <font>
      <b/>
      <sz val="12"/>
      <color indexed="10"/>
      <name val="Times New Roman"/>
      <family val="1"/>
    </font>
    <font>
      <sz val="14"/>
      <name val="Times New Roman"/>
      <family val="1"/>
    </font>
    <font>
      <b/>
      <sz val="8"/>
      <color indexed="81"/>
      <name val="Tahoma"/>
      <family val="2"/>
    </font>
    <font>
      <sz val="8"/>
      <color indexed="81"/>
      <name val="Tahoma"/>
      <family val="2"/>
    </font>
    <font>
      <sz val="12"/>
      <color indexed="12"/>
      <name val="Times New Roman"/>
      <family val="1"/>
    </font>
    <font>
      <i/>
      <sz val="10"/>
      <name val="Times New Roman"/>
      <family val="1"/>
    </font>
    <font>
      <b/>
      <u/>
      <sz val="12"/>
      <name val="Times New Roman"/>
      <family val="1"/>
    </font>
    <font>
      <b/>
      <u/>
      <sz val="10"/>
      <name val="Times New Roman"/>
      <family val="1"/>
    </font>
    <font>
      <b/>
      <i/>
      <u/>
      <sz val="10"/>
      <color indexed="10"/>
      <name val="Times New Roman"/>
      <family val="1"/>
    </font>
    <font>
      <i/>
      <sz val="10"/>
      <color indexed="10"/>
      <name val="Times New Roman"/>
      <family val="1"/>
    </font>
    <font>
      <i/>
      <sz val="14"/>
      <color indexed="10"/>
      <name val="Times New Roman"/>
      <family val="1"/>
    </font>
    <font>
      <b/>
      <i/>
      <sz val="12"/>
      <color indexed="10"/>
      <name val="Times New Roman"/>
      <family val="1"/>
    </font>
    <font>
      <b/>
      <sz val="10"/>
      <color indexed="12"/>
      <name val="Times New Roman"/>
      <family val="1"/>
    </font>
    <font>
      <b/>
      <sz val="12"/>
      <color indexed="12"/>
      <name val="Times New Roman"/>
      <family val="1"/>
    </font>
    <font>
      <sz val="10"/>
      <color indexed="12"/>
      <name val="Times New Roman"/>
      <family val="1"/>
    </font>
    <font>
      <sz val="10"/>
      <color indexed="10"/>
      <name val="Times New Roman"/>
      <family val="1"/>
    </font>
    <font>
      <b/>
      <u/>
      <sz val="12"/>
      <color indexed="12"/>
      <name val="Times New Roman"/>
      <family val="1"/>
    </font>
    <font>
      <sz val="14"/>
      <color indexed="10"/>
      <name val="Times New Roman"/>
      <family val="1"/>
    </font>
    <font>
      <b/>
      <u/>
      <sz val="12"/>
      <color indexed="10"/>
      <name val="Times New Roman"/>
      <family val="1"/>
    </font>
    <font>
      <b/>
      <u/>
      <sz val="10"/>
      <color indexed="12"/>
      <name val="Times New Roman"/>
      <family val="1"/>
    </font>
    <font>
      <b/>
      <u/>
      <sz val="10"/>
      <color indexed="10"/>
      <name val="Times New Roman"/>
      <family val="1"/>
    </font>
    <font>
      <sz val="12"/>
      <name val=".VnTime"/>
      <family val="2"/>
    </font>
    <font>
      <sz val="10"/>
      <name val=".VnTime"/>
      <family val="2"/>
    </font>
    <font>
      <sz val="8"/>
      <name val="Arial"/>
      <family val="2"/>
    </font>
    <font>
      <b/>
      <sz val="10"/>
      <color indexed="9"/>
      <name val="Times New Roman"/>
      <family val="1"/>
    </font>
    <font>
      <b/>
      <sz val="12"/>
      <color indexed="9"/>
      <name val="Times New Roman"/>
      <family val="1"/>
    </font>
    <font>
      <sz val="12"/>
      <color indexed="9"/>
      <name val="Times New Roman"/>
      <family val="1"/>
    </font>
    <font>
      <i/>
      <sz val="12"/>
      <color indexed="12"/>
      <name val="Times New Roman"/>
      <family val="1"/>
    </font>
    <font>
      <i/>
      <u/>
      <sz val="12"/>
      <color indexed="12"/>
      <name val="Times New Roman"/>
      <family val="1"/>
    </font>
    <font>
      <b/>
      <i/>
      <u/>
      <sz val="12"/>
      <color indexed="12"/>
      <name val="Times New Roman"/>
      <family val="1"/>
    </font>
    <font>
      <b/>
      <sz val="10"/>
      <name val=".VnArial"/>
      <family val="2"/>
    </font>
    <font>
      <sz val="10"/>
      <name val=".VnArial"/>
      <family val="2"/>
    </font>
    <font>
      <b/>
      <i/>
      <sz val="12"/>
      <name val="Times New Roman"/>
      <family val="1"/>
    </font>
    <font>
      <sz val="10"/>
      <name val="Helv"/>
      <family val="2"/>
    </font>
    <font>
      <sz val="9"/>
      <color indexed="81"/>
      <name val="Tahoma"/>
      <family val="2"/>
    </font>
    <font>
      <b/>
      <sz val="10"/>
      <name val="Arial"/>
      <family val="2"/>
    </font>
    <font>
      <i/>
      <sz val="14"/>
      <name val="Times New Roman"/>
      <family val="1"/>
    </font>
    <font>
      <b/>
      <i/>
      <u/>
      <sz val="12"/>
      <color indexed="10"/>
      <name val="Times New Roman"/>
      <family val="1"/>
    </font>
    <font>
      <u/>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2"/>
      <name val="Arial"/>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뼻뮝"/>
      <family val="3"/>
    </font>
    <font>
      <sz val="12"/>
      <name val="바탕체"/>
      <family val="3"/>
    </font>
    <font>
      <sz val="12"/>
      <name val="뼻뮝"/>
      <family val="3"/>
    </font>
    <font>
      <b/>
      <sz val="9"/>
      <name val="Arial"/>
      <family val="2"/>
    </font>
    <font>
      <sz val="12"/>
      <name val="新細明體"/>
      <charset val="136"/>
    </font>
    <font>
      <sz val="12"/>
      <name val="Courier"/>
      <family val="3"/>
    </font>
    <font>
      <sz val="11"/>
      <name val="돋움"/>
      <family val="3"/>
    </font>
    <font>
      <sz val="10"/>
      <name val="굴림체"/>
      <family val="3"/>
    </font>
    <font>
      <sz val="10"/>
      <name val=" "/>
      <family val="1"/>
      <charset val="136"/>
    </font>
    <font>
      <sz val="11"/>
      <name val="Times New Roman"/>
      <family val="1"/>
    </font>
    <font>
      <b/>
      <sz val="11"/>
      <name val="Times New Roman"/>
      <family val="1"/>
    </font>
    <font>
      <b/>
      <sz val="9"/>
      <name val="Times New Roman"/>
      <family val="1"/>
    </font>
    <font>
      <sz val="11"/>
      <color indexed="12"/>
      <name val="Times New Roman"/>
      <family val="1"/>
    </font>
    <font>
      <i/>
      <sz val="11"/>
      <name val="Times New Roman"/>
      <family val="1"/>
    </font>
    <font>
      <b/>
      <sz val="11"/>
      <color indexed="12"/>
      <name val="Times New Roman"/>
      <family val="1"/>
    </font>
    <font>
      <b/>
      <sz val="11"/>
      <color indexed="10"/>
      <name val="Times New Roman"/>
      <family val="1"/>
    </font>
    <font>
      <i/>
      <sz val="12"/>
      <color indexed="8"/>
      <name val="Times New Roman"/>
      <family val="1"/>
    </font>
    <font>
      <sz val="11"/>
      <color indexed="8"/>
      <name val="Times New Roman"/>
      <family val="1"/>
    </font>
    <font>
      <sz val="11"/>
      <color indexed="10"/>
      <name val="Times New Roman"/>
      <family val="1"/>
    </font>
    <font>
      <b/>
      <i/>
      <sz val="10"/>
      <name val="Times New Roman"/>
      <family val="1"/>
    </font>
    <font>
      <i/>
      <sz val="11"/>
      <color indexed="10"/>
      <name val="Times New Roman"/>
      <family val="1"/>
    </font>
    <font>
      <sz val="11"/>
      <name val=".VnTime"/>
      <family val="2"/>
    </font>
    <font>
      <b/>
      <sz val="9"/>
      <name val=".VnTime"/>
      <family val="2"/>
    </font>
    <font>
      <b/>
      <sz val="11"/>
      <name val=".VnTime"/>
      <family val="2"/>
    </font>
    <font>
      <sz val="11"/>
      <name val=".VnArial"/>
      <family val="2"/>
    </font>
    <font>
      <sz val="11"/>
      <color indexed="10"/>
      <name val=".VnArial"/>
      <family val="2"/>
    </font>
    <font>
      <sz val="10"/>
      <color indexed="10"/>
      <name val=".VnArial"/>
      <family val="2"/>
    </font>
    <font>
      <b/>
      <sz val="9"/>
      <color indexed="81"/>
      <name val="Tahoma"/>
      <family val="2"/>
    </font>
    <font>
      <i/>
      <sz val="12"/>
      <color rgb="FFFF0000"/>
      <name val="Times New Roman"/>
      <family val="1"/>
    </font>
    <font>
      <sz val="12"/>
      <color rgb="FFFF0000"/>
      <name val="Times New Roman"/>
      <family val="1"/>
    </font>
    <font>
      <b/>
      <sz val="10"/>
      <color rgb="FFFF0000"/>
      <name val="Times New Roman"/>
      <family val="1"/>
    </font>
    <font>
      <b/>
      <sz val="12"/>
      <color rgb="FFFF0000"/>
      <name val="Times New Roman"/>
      <family val="1"/>
    </font>
    <font>
      <b/>
      <i/>
      <sz val="12"/>
      <color rgb="FFFF0000"/>
      <name val="Times New Roman"/>
      <family val="1"/>
    </font>
    <font>
      <i/>
      <sz val="10"/>
      <color rgb="FFFF0000"/>
      <name val="Times New Roman"/>
      <family val="1"/>
    </font>
    <font>
      <b/>
      <u/>
      <sz val="10"/>
      <color rgb="FFFF0000"/>
      <name val="Times New Roman"/>
      <family val="1"/>
    </font>
    <font>
      <b/>
      <u/>
      <sz val="12"/>
      <color rgb="FFFF0000"/>
      <name val="Times New Roman"/>
      <family val="1"/>
    </font>
    <font>
      <u/>
      <sz val="12"/>
      <color rgb="FFFF0000"/>
      <name val="Times New Roman"/>
      <family val="1"/>
    </font>
    <font>
      <sz val="10"/>
      <color rgb="FF000000"/>
      <name val="Arial"/>
      <family val="2"/>
    </font>
    <font>
      <sz val="12"/>
      <color rgb="FF00B0F0"/>
      <name val="Times New Roman"/>
      <family val="1"/>
    </font>
    <font>
      <sz val="11"/>
      <color rgb="FF00B0F0"/>
      <name val="Times New Roman"/>
      <family val="1"/>
    </font>
    <font>
      <b/>
      <sz val="11"/>
      <color rgb="FF00B0F0"/>
      <name val=".VnTime"/>
      <family val="2"/>
    </font>
    <font>
      <b/>
      <sz val="11"/>
      <color rgb="FF00B0F0"/>
      <name val="Times New Roman"/>
      <family val="1"/>
    </font>
    <font>
      <b/>
      <sz val="10"/>
      <color rgb="FF00B0F0"/>
      <name val="Times New Roman"/>
      <family val="1"/>
    </font>
    <font>
      <sz val="11"/>
      <color rgb="FF00B0F0"/>
      <name val=".VnTime"/>
      <family val="2"/>
    </font>
    <font>
      <sz val="16"/>
      <name val="Times New Roman"/>
      <family val="1"/>
    </font>
    <font>
      <sz val="9"/>
      <name val="Times New Roman"/>
      <family val="1"/>
    </font>
    <font>
      <b/>
      <sz val="6"/>
      <name val="Times New Roman"/>
      <family val="1"/>
    </font>
    <font>
      <b/>
      <u/>
      <sz val="8"/>
      <name val="Times New Roman"/>
      <family val="1"/>
    </font>
    <font>
      <b/>
      <sz val="10"/>
      <color rgb="FF000000"/>
      <name val="Arial"/>
      <family val="2"/>
    </font>
    <font>
      <i/>
      <sz val="10"/>
      <color rgb="FF000000"/>
      <name val="Arial"/>
      <family val="2"/>
    </font>
    <font>
      <i/>
      <sz val="14"/>
      <color rgb="FF000000"/>
      <name val="Times New Roman"/>
      <family val="1"/>
    </font>
    <font>
      <b/>
      <sz val="14"/>
      <color rgb="FF000000"/>
      <name val="Times New Roman"/>
      <family val="1"/>
    </font>
    <font>
      <sz val="14"/>
      <color rgb="FF000000"/>
      <name val="Times New Roman"/>
      <family val="1"/>
    </font>
    <font>
      <i/>
      <sz val="10"/>
      <name val="Arial"/>
      <family val="2"/>
    </font>
    <font>
      <b/>
      <sz val="11"/>
      <name val="Times New Roman"/>
      <family val="1"/>
      <charset val="163"/>
    </font>
    <font>
      <b/>
      <sz val="11"/>
      <color rgb="FFFF0000"/>
      <name val="Times New Roman"/>
      <family val="1"/>
      <charset val="16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medium">
        <color rgb="FF000000"/>
      </right>
      <top style="thin">
        <color rgb="FF000000"/>
      </top>
      <bottom style="thin">
        <color rgb="FF000000"/>
      </bottom>
      <diagonal/>
    </border>
    <border>
      <left style="medium">
        <color rgb="FF000000"/>
      </left>
      <right style="hair">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medium">
        <color rgb="FF000000"/>
      </right>
      <top style="thin">
        <color rgb="FF000000"/>
      </top>
      <bottom style="medium">
        <color rgb="FF000000"/>
      </bottom>
      <diagonal/>
    </border>
    <border>
      <left style="thin">
        <color rgb="FF000000"/>
      </left>
      <right style="thin">
        <color rgb="FF000000"/>
      </right>
      <top/>
      <bottom style="hair">
        <color rgb="FF000000"/>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diagonal/>
    </border>
  </borders>
  <cellStyleXfs count="72">
    <xf numFmtId="0" fontId="0" fillId="0" borderId="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3" borderId="0" applyNumberFormat="0" applyBorder="0" applyAlignment="0" applyProtection="0"/>
    <xf numFmtId="0" fontId="56" fillId="20" borderId="1" applyNumberFormat="0" applyAlignment="0" applyProtection="0"/>
    <xf numFmtId="0" fontId="57" fillId="21" borderId="2" applyNumberFormat="0" applyAlignment="0" applyProtection="0"/>
    <xf numFmtId="165" fontId="1" fillId="0" borderId="0" applyFont="0" applyFill="0" applyBorder="0" applyAlignment="0" applyProtection="0"/>
    <xf numFmtId="0" fontId="58" fillId="0" borderId="0" applyNumberFormat="0" applyFill="0" applyBorder="0" applyAlignment="0" applyProtection="0"/>
    <xf numFmtId="0" fontId="59" fillId="4" borderId="0" applyNumberFormat="0" applyBorder="0" applyAlignment="0" applyProtection="0"/>
    <xf numFmtId="0" fontId="60" fillId="0" borderId="3" applyNumberFormat="0" applyAlignment="0" applyProtection="0">
      <alignment horizontal="left" vertical="center"/>
    </xf>
    <xf numFmtId="0" fontId="60" fillId="0" borderId="4">
      <alignment horizontal="left" vertical="center"/>
    </xf>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7" borderId="1" applyNumberFormat="0" applyAlignment="0" applyProtection="0"/>
    <xf numFmtId="0" fontId="65" fillId="0" borderId="8" applyNumberFormat="0" applyFill="0" applyAlignment="0" applyProtection="0"/>
    <xf numFmtId="0" fontId="66" fillId="0" borderId="0" applyNumberFormat="0" applyFont="0" applyFill="0" applyAlignment="0"/>
    <xf numFmtId="0" fontId="67" fillId="22" borderId="0" applyNumberFormat="0" applyBorder="0" applyAlignment="0" applyProtection="0"/>
    <xf numFmtId="0" fontId="68" fillId="0" borderId="0"/>
    <xf numFmtId="0" fontId="68" fillId="0" borderId="0"/>
    <xf numFmtId="0" fontId="66" fillId="23" borderId="9" applyNumberFormat="0" applyFont="0" applyAlignment="0" applyProtection="0"/>
    <xf numFmtId="0" fontId="69" fillId="20" borderId="10" applyNumberFormat="0" applyAlignment="0" applyProtection="0"/>
    <xf numFmtId="0" fontId="70" fillId="0" borderId="0" applyNumberFormat="0" applyFill="0" applyBorder="0" applyAlignment="0" applyProtection="0"/>
    <xf numFmtId="0" fontId="71" fillId="0" borderId="11" applyNumberFormat="0" applyFill="0" applyAlignment="0" applyProtection="0"/>
    <xf numFmtId="0" fontId="72" fillId="0" borderId="0" applyNumberForma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5" fillId="0" borderId="0">
      <alignment vertical="center"/>
    </xf>
    <xf numFmtId="40" fontId="73" fillId="0" borderId="0" applyFont="0" applyFill="0" applyBorder="0" applyAlignment="0" applyProtection="0"/>
    <xf numFmtId="38" fontId="73"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9" fontId="74" fillId="0" borderId="0" applyFont="0" applyFill="0" applyBorder="0" applyAlignment="0" applyProtection="0"/>
    <xf numFmtId="0" fontId="75" fillId="0" borderId="0"/>
    <xf numFmtId="0" fontId="79" fillId="0" borderId="0" applyFont="0" applyFill="0" applyBorder="0" applyAlignment="0" applyProtection="0"/>
    <xf numFmtId="171" fontId="79" fillId="0" borderId="0" applyFont="0" applyFill="0" applyBorder="0" applyAlignment="0" applyProtection="0"/>
    <xf numFmtId="0" fontId="79" fillId="0" borderId="0" applyFont="0" applyFill="0" applyBorder="0" applyAlignment="0" applyProtection="0"/>
    <xf numFmtId="0" fontId="35" fillId="0" borderId="0" applyFont="0" applyFill="0" applyBorder="0" applyAlignment="0" applyProtection="0"/>
    <xf numFmtId="0" fontId="80" fillId="0" borderId="0"/>
    <xf numFmtId="0" fontId="76" fillId="0" borderId="0" applyProtection="0"/>
    <xf numFmtId="164" fontId="77" fillId="0" borderId="0" applyFont="0" applyFill="0" applyBorder="0" applyAlignment="0" applyProtection="0"/>
    <xf numFmtId="40" fontId="78" fillId="0" borderId="0" applyFont="0" applyFill="0" applyBorder="0" applyAlignment="0" applyProtection="0"/>
    <xf numFmtId="169" fontId="77" fillId="0" borderId="0" applyFont="0" applyFill="0" applyBorder="0" applyAlignment="0" applyProtection="0"/>
    <xf numFmtId="168" fontId="78" fillId="0" borderId="0" applyFont="0" applyFill="0" applyBorder="0" applyAlignment="0" applyProtection="0"/>
    <xf numFmtId="170" fontId="77" fillId="0" borderId="0" applyFont="0" applyFill="0" applyBorder="0" applyAlignment="0" applyProtection="0"/>
    <xf numFmtId="0" fontId="36" fillId="0" borderId="0"/>
    <xf numFmtId="0" fontId="35" fillId="0" borderId="0"/>
    <xf numFmtId="165" fontId="1" fillId="0" borderId="0" applyFont="0" applyFill="0" applyBorder="0" applyAlignment="0" applyProtection="0"/>
    <xf numFmtId="165" fontId="5" fillId="0" borderId="0" applyFont="0" applyFill="0" applyBorder="0" applyAlignment="0" applyProtection="0"/>
  </cellStyleXfs>
  <cellXfs count="715">
    <xf numFmtId="0" fontId="0" fillId="0" borderId="0" xfId="0"/>
    <xf numFmtId="0" fontId="2" fillId="0" borderId="0" xfId="0" applyFont="1"/>
    <xf numFmtId="3" fontId="13" fillId="0" borderId="14" xfId="0" applyNumberFormat="1" applyFont="1" applyBorder="1" applyAlignment="1">
      <alignment horizontal="right" vertical="center" shrinkToFit="1"/>
    </xf>
    <xf numFmtId="3" fontId="11" fillId="0" borderId="14" xfId="0" applyNumberFormat="1" applyFont="1" applyBorder="1" applyAlignment="1">
      <alignment horizontal="right" vertical="center" shrinkToFit="1"/>
    </xf>
    <xf numFmtId="0" fontId="15" fillId="0" borderId="0" xfId="0" applyFont="1"/>
    <xf numFmtId="0" fontId="15" fillId="0" borderId="0" xfId="0" applyFont="1" applyAlignment="1">
      <alignment horizontal="center"/>
    </xf>
    <xf numFmtId="49" fontId="15" fillId="0" borderId="0" xfId="0" applyNumberFormat="1" applyFont="1" applyBorder="1" applyAlignment="1">
      <alignment horizontal="left" vertical="center" wrapText="1"/>
    </xf>
    <xf numFmtId="3" fontId="15" fillId="0" borderId="0" xfId="0" applyNumberFormat="1" applyFont="1" applyBorder="1" applyAlignment="1">
      <alignment horizontal="right" vertical="center" wrapText="1"/>
    </xf>
    <xf numFmtId="49" fontId="15" fillId="0" borderId="0" xfId="0" applyNumberFormat="1" applyFont="1" applyBorder="1" applyAlignment="1">
      <alignment horizontal="right" vertical="center"/>
    </xf>
    <xf numFmtId="3" fontId="15" fillId="0" borderId="0" xfId="0" applyNumberFormat="1" applyFont="1" applyBorder="1" applyAlignment="1">
      <alignment horizontal="right" vertical="center"/>
    </xf>
    <xf numFmtId="3" fontId="6" fillId="0" borderId="13" xfId="0" applyNumberFormat="1" applyFont="1" applyFill="1" applyBorder="1" applyAlignment="1">
      <alignment horizontal="center" vertical="center" wrapText="1"/>
    </xf>
    <xf numFmtId="3" fontId="20" fillId="0" borderId="15" xfId="0" applyNumberFormat="1" applyFont="1" applyBorder="1" applyAlignment="1">
      <alignment horizontal="right" vertical="center" shrinkToFit="1"/>
    </xf>
    <xf numFmtId="4" fontId="6" fillId="0" borderId="14" xfId="0" applyNumberFormat="1" applyFont="1" applyBorder="1" applyAlignment="1">
      <alignment horizontal="right" vertical="center" shrinkToFit="1"/>
    </xf>
    <xf numFmtId="0" fontId="21" fillId="0" borderId="0" xfId="0" applyFont="1"/>
    <xf numFmtId="0" fontId="8" fillId="0" borderId="14" xfId="0" applyFont="1" applyBorder="1" applyAlignment="1">
      <alignment horizontal="center"/>
    </xf>
    <xf numFmtId="49" fontId="6" fillId="0" borderId="14" xfId="0" applyNumberFormat="1" applyFont="1" applyBorder="1" applyAlignment="1">
      <alignment horizontal="left" vertical="center" shrinkToFit="1"/>
    </xf>
    <xf numFmtId="3" fontId="6" fillId="0" borderId="14" xfId="0" applyNumberFormat="1" applyFont="1" applyBorder="1" applyAlignment="1">
      <alignment horizontal="right" vertical="center" shrinkToFit="1"/>
    </xf>
    <xf numFmtId="0" fontId="8" fillId="0" borderId="0" xfId="0" applyFont="1"/>
    <xf numFmtId="0" fontId="15" fillId="0" borderId="14" xfId="0" applyFont="1" applyBorder="1" applyAlignment="1">
      <alignment horizontal="center"/>
    </xf>
    <xf numFmtId="49" fontId="5" fillId="0" borderId="14" xfId="0" applyNumberFormat="1" applyFont="1" applyBorder="1" applyAlignment="1">
      <alignment horizontal="left" vertical="center" shrinkToFit="1"/>
    </xf>
    <xf numFmtId="3" fontId="5" fillId="0" borderId="14" xfId="0" applyNumberFormat="1" applyFont="1" applyBorder="1" applyAlignment="1">
      <alignment horizontal="right" vertical="center" shrinkToFit="1"/>
    </xf>
    <xf numFmtId="4" fontId="5" fillId="0" borderId="14" xfId="0" applyNumberFormat="1" applyFont="1" applyBorder="1" applyAlignment="1">
      <alignment horizontal="right" vertical="center" shrinkToFit="1"/>
    </xf>
    <xf numFmtId="0" fontId="19" fillId="0" borderId="14" xfId="0" applyFont="1" applyBorder="1" applyAlignment="1">
      <alignment horizontal="center"/>
    </xf>
    <xf numFmtId="49" fontId="7" fillId="0" borderId="14" xfId="0" applyNumberFormat="1" applyFont="1" applyBorder="1" applyAlignment="1">
      <alignment horizontal="left" vertical="center" shrinkToFit="1"/>
    </xf>
    <xf numFmtId="3" fontId="7" fillId="0" borderId="14" xfId="0" applyNumberFormat="1" applyFont="1" applyBorder="1" applyAlignment="1">
      <alignment horizontal="right" vertical="center" shrinkToFit="1"/>
    </xf>
    <xf numFmtId="0" fontId="19" fillId="0" borderId="0" xfId="0" applyFont="1"/>
    <xf numFmtId="49" fontId="2" fillId="0" borderId="14" xfId="0" applyNumberFormat="1" applyFont="1" applyBorder="1" applyAlignment="1">
      <alignment horizontal="left" vertical="center" shrinkToFit="1"/>
    </xf>
    <xf numFmtId="0" fontId="22" fillId="0" borderId="14" xfId="0" applyFont="1" applyBorder="1" applyAlignment="1">
      <alignment horizontal="center"/>
    </xf>
    <xf numFmtId="49" fontId="11" fillId="0" borderId="14" xfId="0" applyNumberFormat="1" applyFont="1" applyBorder="1" applyAlignment="1">
      <alignment horizontal="left" vertical="center" shrinkToFit="1"/>
    </xf>
    <xf numFmtId="0" fontId="22" fillId="0" borderId="0" xfId="0" applyFont="1"/>
    <xf numFmtId="0" fontId="23" fillId="0" borderId="14" xfId="0" applyFont="1" applyBorder="1" applyAlignment="1">
      <alignment horizontal="center"/>
    </xf>
    <xf numFmtId="0" fontId="23" fillId="0" borderId="0" xfId="0" applyFont="1"/>
    <xf numFmtId="0" fontId="24" fillId="0" borderId="14" xfId="0" applyFont="1" applyBorder="1" applyAlignment="1">
      <alignment horizontal="center"/>
    </xf>
    <xf numFmtId="3" fontId="25" fillId="0" borderId="14" xfId="0" applyNumberFormat="1" applyFont="1" applyBorder="1" applyAlignment="1">
      <alignment horizontal="right" vertical="center" shrinkToFit="1"/>
    </xf>
    <xf numFmtId="0" fontId="24" fillId="0" borderId="0" xfId="0" applyFont="1"/>
    <xf numFmtId="0" fontId="26" fillId="0" borderId="0" xfId="0" applyFont="1"/>
    <xf numFmtId="0" fontId="28" fillId="0" borderId="14" xfId="0" applyFont="1" applyBorder="1" applyAlignment="1">
      <alignment horizontal="center"/>
    </xf>
    <xf numFmtId="0" fontId="5" fillId="0" borderId="14" xfId="0" applyFont="1" applyBorder="1" applyAlignment="1">
      <alignment shrinkToFit="1"/>
    </xf>
    <xf numFmtId="3" fontId="18" fillId="0" borderId="14" xfId="0" applyNumberFormat="1" applyFont="1" applyBorder="1" applyAlignment="1">
      <alignment horizontal="right" vertical="center" shrinkToFit="1"/>
    </xf>
    <xf numFmtId="3" fontId="28" fillId="0" borderId="0" xfId="0" applyNumberFormat="1" applyFont="1"/>
    <xf numFmtId="0" fontId="28" fillId="0" borderId="0" xfId="0" applyFont="1"/>
    <xf numFmtId="0" fontId="9" fillId="0" borderId="14" xfId="0" applyFont="1" applyBorder="1" applyAlignment="1">
      <alignment horizontal="center"/>
    </xf>
    <xf numFmtId="0" fontId="5" fillId="0" borderId="14" xfId="0" applyFont="1" applyBorder="1" applyAlignment="1">
      <alignment wrapText="1"/>
    </xf>
    <xf numFmtId="0" fontId="9" fillId="0" borderId="0" xfId="0" applyFont="1"/>
    <xf numFmtId="0" fontId="29" fillId="0" borderId="0" xfId="0" applyFont="1"/>
    <xf numFmtId="3" fontId="14" fillId="0" borderId="14" xfId="0" applyNumberFormat="1" applyFont="1" applyBorder="1" applyAlignment="1">
      <alignment horizontal="right" vertical="center" shrinkToFit="1"/>
    </xf>
    <xf numFmtId="3" fontId="6" fillId="0" borderId="16" xfId="0" applyNumberFormat="1" applyFont="1" applyBorder="1" applyAlignment="1">
      <alignment horizontal="right" vertical="center" shrinkToFit="1"/>
    </xf>
    <xf numFmtId="0" fontId="28" fillId="0" borderId="0" xfId="0" applyFont="1" applyAlignment="1">
      <alignment horizontal="center"/>
    </xf>
    <xf numFmtId="3" fontId="30" fillId="0" borderId="0" xfId="0" applyNumberFormat="1" applyFont="1" applyBorder="1" applyAlignment="1">
      <alignment horizontal="right" vertical="center" shrinkToFit="1"/>
    </xf>
    <xf numFmtId="3" fontId="5" fillId="0" borderId="0" xfId="0" applyNumberFormat="1" applyFont="1" applyBorder="1" applyAlignment="1">
      <alignment horizontal="right" vertical="center" shrinkToFit="1"/>
    </xf>
    <xf numFmtId="49" fontId="27" fillId="0" borderId="14" xfId="0" applyNumberFormat="1" applyFont="1" applyFill="1" applyBorder="1" applyAlignment="1">
      <alignment horizontal="left" vertical="center" shrinkToFit="1"/>
    </xf>
    <xf numFmtId="3" fontId="27" fillId="0" borderId="14" xfId="0" applyNumberFormat="1" applyFont="1" applyFill="1" applyBorder="1" applyAlignment="1">
      <alignment horizontal="right" vertical="center" shrinkToFit="1"/>
    </xf>
    <xf numFmtId="3" fontId="29" fillId="0" borderId="0" xfId="0" applyNumberFormat="1" applyFont="1"/>
    <xf numFmtId="3" fontId="6" fillId="0" borderId="0" xfId="0" applyNumberFormat="1" applyFont="1" applyBorder="1" applyAlignment="1">
      <alignment horizontal="right" vertical="center" shrinkToFit="1"/>
    </xf>
    <xf numFmtId="3" fontId="11" fillId="0" borderId="0" xfId="0" applyNumberFormat="1" applyFont="1" applyBorder="1" applyAlignment="1">
      <alignment horizontal="right" vertical="center" shrinkToFit="1"/>
    </xf>
    <xf numFmtId="3" fontId="13" fillId="0" borderId="0" xfId="0" applyNumberFormat="1" applyFont="1" applyBorder="1" applyAlignment="1">
      <alignment horizontal="right" vertical="center" shrinkToFit="1"/>
    </xf>
    <xf numFmtId="49" fontId="6" fillId="0" borderId="13"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0" fontId="6" fillId="0" borderId="14" xfId="0" applyFont="1" applyBorder="1" applyAlignment="1">
      <alignment horizontal="center" vertical="center"/>
    </xf>
    <xf numFmtId="0" fontId="5" fillId="0" borderId="14" xfId="0" applyFont="1" applyBorder="1" applyAlignment="1">
      <alignment horizontal="center" vertical="center"/>
    </xf>
    <xf numFmtId="0" fontId="7"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0" fontId="12" fillId="0" borderId="14" xfId="0" applyFont="1" applyBorder="1" applyAlignment="1">
      <alignment horizontal="left" vertical="center" shrinkToFit="1"/>
    </xf>
    <xf numFmtId="3" fontId="5" fillId="0" borderId="14" xfId="0" applyNumberFormat="1" applyFont="1" applyFill="1" applyBorder="1" applyAlignment="1">
      <alignment horizontal="right" vertical="center" shrinkToFit="1"/>
    </xf>
    <xf numFmtId="3" fontId="11" fillId="0" borderId="15" xfId="0" applyNumberFormat="1" applyFont="1" applyBorder="1" applyAlignment="1">
      <alignment horizontal="right" vertical="center" shrinkToFit="1"/>
    </xf>
    <xf numFmtId="3" fontId="7" fillId="0" borderId="15" xfId="0" applyNumberFormat="1" applyFont="1" applyBorder="1" applyAlignment="1">
      <alignment horizontal="right" vertical="center" shrinkToFit="1"/>
    </xf>
    <xf numFmtId="3" fontId="5" fillId="0" borderId="15" xfId="0" applyNumberFormat="1" applyFont="1" applyBorder="1" applyAlignment="1">
      <alignment horizontal="right" vertical="center" shrinkToFit="1"/>
    </xf>
    <xf numFmtId="3" fontId="31" fillId="0" borderId="0" xfId="0" applyNumberFormat="1" applyFont="1" applyBorder="1" applyAlignment="1">
      <alignment horizontal="right" vertical="center" wrapText="1"/>
    </xf>
    <xf numFmtId="3" fontId="13" fillId="0" borderId="14" xfId="0" applyNumberFormat="1" applyFont="1" applyFill="1" applyBorder="1" applyAlignment="1">
      <alignment horizontal="right" vertical="center" shrinkToFit="1"/>
    </xf>
    <xf numFmtId="0" fontId="31" fillId="0" borderId="0" xfId="0" applyFont="1"/>
    <xf numFmtId="3" fontId="6" fillId="0" borderId="15" xfId="0" applyNumberFormat="1" applyFont="1" applyBorder="1" applyAlignment="1">
      <alignment horizontal="right" vertical="center" shrinkToFit="1"/>
    </xf>
    <xf numFmtId="0" fontId="21" fillId="0" borderId="14" xfId="0" applyFont="1" applyBorder="1" applyAlignment="1">
      <alignment horizontal="center"/>
    </xf>
    <xf numFmtId="49" fontId="20" fillId="0" borderId="14" xfId="0" applyNumberFormat="1" applyFont="1" applyBorder="1" applyAlignment="1">
      <alignment horizontal="left" vertical="center" shrinkToFit="1"/>
    </xf>
    <xf numFmtId="3" fontId="20" fillId="0" borderId="14" xfId="0" applyNumberFormat="1" applyFont="1" applyBorder="1" applyAlignment="1">
      <alignment horizontal="right" vertical="center" shrinkToFit="1"/>
    </xf>
    <xf numFmtId="3" fontId="32" fillId="0" borderId="14" xfId="0" applyNumberFormat="1" applyFont="1" applyBorder="1" applyAlignment="1">
      <alignment horizontal="right" vertical="center" shrinkToFit="1"/>
    </xf>
    <xf numFmtId="4" fontId="20" fillId="0" borderId="14" xfId="0" applyNumberFormat="1" applyFont="1" applyBorder="1" applyAlignment="1">
      <alignment horizontal="right" vertical="center" shrinkToFit="1"/>
    </xf>
    <xf numFmtId="0" fontId="33" fillId="0" borderId="14" xfId="0" applyFont="1" applyFill="1" applyBorder="1" applyAlignment="1">
      <alignment horizontal="center"/>
    </xf>
    <xf numFmtId="49" fontId="30" fillId="0" borderId="14" xfId="0" applyNumberFormat="1" applyFont="1" applyFill="1" applyBorder="1" applyAlignment="1">
      <alignment horizontal="left" vertical="center" shrinkToFit="1"/>
    </xf>
    <xf numFmtId="3" fontId="30" fillId="0" borderId="14" xfId="0" applyNumberFormat="1" applyFont="1" applyFill="1" applyBorder="1" applyAlignment="1">
      <alignment horizontal="right" vertical="center" shrinkToFit="1"/>
    </xf>
    <xf numFmtId="0" fontId="33" fillId="0" borderId="0" xfId="0" applyFont="1"/>
    <xf numFmtId="0" fontId="34" fillId="0" borderId="0" xfId="0" applyFont="1"/>
    <xf numFmtId="0" fontId="33" fillId="0" borderId="14" xfId="0" applyFont="1" applyBorder="1" applyAlignment="1">
      <alignment horizontal="center"/>
    </xf>
    <xf numFmtId="49" fontId="30" fillId="0" borderId="14" xfId="0" applyNumberFormat="1" applyFont="1" applyBorder="1" applyAlignment="1">
      <alignment horizontal="left" vertical="center" shrinkToFit="1"/>
    </xf>
    <xf numFmtId="3" fontId="30" fillId="0" borderId="21" xfId="0" applyNumberFormat="1" applyFont="1" applyBorder="1" applyAlignment="1">
      <alignment horizontal="right" vertical="center" shrinkToFit="1"/>
    </xf>
    <xf numFmtId="3" fontId="30" fillId="0" borderId="14" xfId="0" applyNumberFormat="1" applyFont="1" applyBorder="1" applyAlignment="1">
      <alignment horizontal="right" vertical="center" shrinkToFit="1"/>
    </xf>
    <xf numFmtId="4" fontId="30" fillId="0" borderId="14" xfId="0" applyNumberFormat="1" applyFont="1" applyBorder="1" applyAlignment="1">
      <alignment horizontal="right" vertical="center" shrinkToFit="1"/>
    </xf>
    <xf numFmtId="3" fontId="30" fillId="0" borderId="22" xfId="0" applyNumberFormat="1" applyFont="1" applyBorder="1" applyAlignment="1">
      <alignment horizontal="right" vertical="center" shrinkToFit="1"/>
    </xf>
    <xf numFmtId="0" fontId="33" fillId="0" borderId="16" xfId="0" applyFont="1" applyBorder="1" applyAlignment="1">
      <alignment horizontal="center"/>
    </xf>
    <xf numFmtId="49" fontId="30" fillId="0" borderId="16" xfId="0" applyNumberFormat="1" applyFont="1" applyBorder="1" applyAlignment="1">
      <alignment horizontal="left" vertical="center" shrinkToFit="1"/>
    </xf>
    <xf numFmtId="3" fontId="30" fillId="0" borderId="23" xfId="0" applyNumberFormat="1" applyFont="1" applyBorder="1" applyAlignment="1">
      <alignment horizontal="right" vertical="center" shrinkToFit="1"/>
    </xf>
    <xf numFmtId="3" fontId="20" fillId="0" borderId="23" xfId="0" applyNumberFormat="1" applyFont="1" applyBorder="1" applyAlignment="1">
      <alignment horizontal="right" vertical="center" shrinkToFit="1"/>
    </xf>
    <xf numFmtId="4" fontId="30" fillId="0" borderId="23" xfId="0" applyNumberFormat="1" applyFont="1" applyBorder="1" applyAlignment="1">
      <alignment horizontal="right" vertical="center" shrinkToFit="1"/>
    </xf>
    <xf numFmtId="3" fontId="15" fillId="0" borderId="0" xfId="0" applyNumberFormat="1" applyFont="1" applyAlignment="1">
      <alignment shrinkToFit="1"/>
    </xf>
    <xf numFmtId="3" fontId="31" fillId="0" borderId="0" xfId="0" applyNumberFormat="1" applyFont="1" applyAlignment="1">
      <alignment shrinkToFit="1"/>
    </xf>
    <xf numFmtId="0" fontId="15" fillId="0" borderId="14" xfId="0" applyFont="1" applyFill="1" applyBorder="1" applyAlignment="1">
      <alignment horizontal="center"/>
    </xf>
    <xf numFmtId="49" fontId="5" fillId="0" borderId="14" xfId="0" applyNumberFormat="1" applyFont="1" applyFill="1" applyBorder="1" applyAlignment="1">
      <alignment horizontal="left" vertical="center" shrinkToFit="1"/>
    </xf>
    <xf numFmtId="3" fontId="5" fillId="0" borderId="15" xfId="0" applyNumberFormat="1" applyFont="1" applyFill="1" applyBorder="1" applyAlignment="1">
      <alignment horizontal="right" vertical="center" shrinkToFit="1"/>
    </xf>
    <xf numFmtId="4" fontId="5" fillId="0" borderId="14" xfId="0" applyNumberFormat="1" applyFont="1" applyFill="1" applyBorder="1" applyAlignment="1">
      <alignment horizontal="right" vertical="center" shrinkToFit="1"/>
    </xf>
    <xf numFmtId="0" fontId="5" fillId="0" borderId="14" xfId="0" applyFont="1" applyFill="1" applyBorder="1" applyAlignment="1">
      <alignment horizontal="center" vertical="center"/>
    </xf>
    <xf numFmtId="3" fontId="11" fillId="0" borderId="14" xfId="0" applyNumberFormat="1" applyFont="1" applyFill="1" applyBorder="1" applyAlignment="1">
      <alignment horizontal="right" vertical="center" shrinkToFit="1"/>
    </xf>
    <xf numFmtId="166" fontId="28" fillId="0" borderId="0" xfId="28" applyNumberFormat="1" applyFont="1"/>
    <xf numFmtId="0" fontId="15" fillId="0" borderId="0" xfId="0" applyFont="1" applyAlignment="1">
      <alignment horizontal="center" shrinkToFit="1"/>
    </xf>
    <xf numFmtId="0" fontId="15" fillId="0" borderId="0" xfId="0" applyFont="1" applyAlignment="1">
      <alignment shrinkToFit="1"/>
    </xf>
    <xf numFmtId="3" fontId="5" fillId="0" borderId="16" xfId="0" applyNumberFormat="1" applyFont="1" applyBorder="1" applyAlignment="1">
      <alignment horizontal="right" vertical="center" shrinkToFit="1"/>
    </xf>
    <xf numFmtId="3" fontId="7" fillId="0" borderId="15" xfId="0" applyNumberFormat="1" applyFont="1" applyFill="1" applyBorder="1" applyAlignment="1">
      <alignment horizontal="right" vertical="center" shrinkToFit="1"/>
    </xf>
    <xf numFmtId="0" fontId="10" fillId="0" borderId="13" xfId="0" applyFont="1" applyBorder="1" applyAlignment="1">
      <alignment horizontal="center" vertical="center"/>
    </xf>
    <xf numFmtId="0" fontId="15" fillId="0" borderId="0" xfId="0" applyFont="1" applyAlignment="1">
      <alignment vertical="center"/>
    </xf>
    <xf numFmtId="0" fontId="38" fillId="0" borderId="14" xfId="0" applyFont="1" applyBorder="1" applyAlignment="1">
      <alignment horizontal="center"/>
    </xf>
    <xf numFmtId="49" fontId="39" fillId="0" borderId="14" xfId="0" applyNumberFormat="1" applyFont="1" applyBorder="1" applyAlignment="1">
      <alignment horizontal="left" vertical="center" shrinkToFit="1"/>
    </xf>
    <xf numFmtId="3" fontId="39" fillId="0" borderId="14" xfId="0" applyNumberFormat="1" applyFont="1" applyBorder="1" applyAlignment="1">
      <alignment horizontal="right" vertical="center" shrinkToFit="1"/>
    </xf>
    <xf numFmtId="3" fontId="40" fillId="0" borderId="14" xfId="0" applyNumberFormat="1" applyFont="1" applyBorder="1" applyAlignment="1">
      <alignment horizontal="right" vertical="center" shrinkToFit="1"/>
    </xf>
    <xf numFmtId="3" fontId="39" fillId="0" borderId="15" xfId="0" applyNumberFormat="1" applyFont="1" applyBorder="1" applyAlignment="1">
      <alignment horizontal="right" vertical="center" shrinkToFit="1"/>
    </xf>
    <xf numFmtId="4" fontId="39" fillId="0" borderId="14" xfId="0" applyNumberFormat="1" applyFont="1" applyBorder="1" applyAlignment="1">
      <alignment horizontal="right" vertical="center" shrinkToFit="1"/>
    </xf>
    <xf numFmtId="0" fontId="38" fillId="0" borderId="0" xfId="0" applyFont="1"/>
    <xf numFmtId="3" fontId="39" fillId="0" borderId="14" xfId="0" applyNumberFormat="1" applyFont="1" applyFill="1" applyBorder="1" applyAlignment="1">
      <alignment horizontal="right" vertical="center" shrinkToFit="1"/>
    </xf>
    <xf numFmtId="0" fontId="7" fillId="0" borderId="0" xfId="0" applyFont="1"/>
    <xf numFmtId="3" fontId="41" fillId="0" borderId="0" xfId="0" applyNumberFormat="1" applyFont="1"/>
    <xf numFmtId="3" fontId="11" fillId="0" borderId="0" xfId="0" applyNumberFormat="1" applyFont="1"/>
    <xf numFmtId="0" fontId="42" fillId="0" borderId="0" xfId="0" applyFont="1"/>
    <xf numFmtId="3" fontId="43" fillId="0" borderId="0" xfId="0" applyNumberFormat="1" applyFont="1" applyBorder="1" applyAlignment="1">
      <alignment horizontal="right" vertical="center" shrinkToFit="1"/>
    </xf>
    <xf numFmtId="166" fontId="41" fillId="0" borderId="0" xfId="28" applyNumberFormat="1" applyFont="1"/>
    <xf numFmtId="0" fontId="41" fillId="0" borderId="0" xfId="0" applyFont="1"/>
    <xf numFmtId="49" fontId="5" fillId="0" borderId="0" xfId="0" applyNumberFormat="1" applyFont="1"/>
    <xf numFmtId="49" fontId="18" fillId="0" borderId="0" xfId="0" applyNumberFormat="1" applyFont="1"/>
    <xf numFmtId="49" fontId="13" fillId="0" borderId="0" xfId="0" applyNumberFormat="1" applyFont="1"/>
    <xf numFmtId="0" fontId="5" fillId="0" borderId="0" xfId="0" applyFont="1"/>
    <xf numFmtId="0" fontId="5" fillId="0" borderId="0" xfId="0" applyFont="1" applyAlignment="1">
      <alignment horizontal="center" shrinkToFit="1"/>
    </xf>
    <xf numFmtId="0" fontId="5" fillId="0" borderId="0" xfId="0" applyFont="1" applyAlignment="1">
      <alignment shrinkToFit="1"/>
    </xf>
    <xf numFmtId="3" fontId="5" fillId="0" borderId="0" xfId="0" applyNumberFormat="1" applyFont="1" applyAlignment="1">
      <alignment shrinkToFit="1"/>
    </xf>
    <xf numFmtId="0" fontId="13" fillId="0" borderId="0" xfId="0" applyFont="1" applyAlignment="1">
      <alignment shrinkToFit="1"/>
    </xf>
    <xf numFmtId="0" fontId="31" fillId="0" borderId="0" xfId="0" applyFont="1" applyAlignment="1">
      <alignment shrinkToFit="1"/>
    </xf>
    <xf numFmtId="3" fontId="14" fillId="0" borderId="15" xfId="0" applyNumberFormat="1" applyFont="1" applyBorder="1" applyAlignment="1">
      <alignment horizontal="right" vertical="center" shrinkToFit="1"/>
    </xf>
    <xf numFmtId="165" fontId="15" fillId="0" borderId="0" xfId="28" applyNumberFormat="1" applyFont="1" applyAlignment="1">
      <alignment shrinkToFit="1"/>
    </xf>
    <xf numFmtId="167" fontId="15" fillId="0" borderId="0" xfId="28" applyNumberFormat="1" applyFont="1" applyAlignment="1">
      <alignment shrinkToFit="1"/>
    </xf>
    <xf numFmtId="167" fontId="31" fillId="0" borderId="0" xfId="28" applyNumberFormat="1" applyFont="1" applyAlignment="1">
      <alignment shrinkToFit="1"/>
    </xf>
    <xf numFmtId="167" fontId="15" fillId="0" borderId="0" xfId="28" applyNumberFormat="1" applyFont="1"/>
    <xf numFmtId="167" fontId="31" fillId="0" borderId="0" xfId="28" applyNumberFormat="1" applyFont="1"/>
    <xf numFmtId="4" fontId="7" fillId="0" borderId="14" xfId="0" applyNumberFormat="1" applyFont="1" applyFill="1" applyBorder="1" applyAlignment="1">
      <alignment horizontal="right" vertical="center" shrinkToFit="1"/>
    </xf>
    <xf numFmtId="3" fontId="46" fillId="0" borderId="14" xfId="0" applyNumberFormat="1" applyFont="1" applyBorder="1" applyAlignment="1">
      <alignment horizontal="right" vertical="center" shrinkToFit="1"/>
    </xf>
    <xf numFmtId="4" fontId="46" fillId="0" borderId="14" xfId="0" applyNumberFormat="1" applyFont="1" applyFill="1" applyBorder="1" applyAlignment="1">
      <alignment horizontal="right" vertical="center" shrinkToFit="1"/>
    </xf>
    <xf numFmtId="4" fontId="6" fillId="0" borderId="14" xfId="0" applyNumberFormat="1" applyFont="1" applyFill="1" applyBorder="1" applyAlignment="1">
      <alignment horizontal="right" vertical="center" shrinkToFit="1"/>
    </xf>
    <xf numFmtId="0" fontId="6" fillId="0" borderId="15" xfId="0" applyFont="1" applyBorder="1" applyAlignment="1">
      <alignment horizontal="center" vertical="center"/>
    </xf>
    <xf numFmtId="0" fontId="20" fillId="0" borderId="14" xfId="0" applyFont="1" applyBorder="1" applyAlignment="1">
      <alignment horizontal="center"/>
    </xf>
    <xf numFmtId="0" fontId="5" fillId="0" borderId="14" xfId="0" applyFont="1" applyBorder="1" applyAlignment="1">
      <alignment horizontal="center"/>
    </xf>
    <xf numFmtId="0" fontId="5" fillId="0" borderId="0" xfId="0" applyFont="1" applyFill="1"/>
    <xf numFmtId="0" fontId="5" fillId="0" borderId="0" xfId="0" applyFont="1" applyBorder="1"/>
    <xf numFmtId="0" fontId="6" fillId="0" borderId="14" xfId="0" applyFont="1" applyBorder="1" applyAlignment="1">
      <alignment horizontal="center"/>
    </xf>
    <xf numFmtId="0" fontId="6" fillId="0" borderId="0" xfId="0" applyFont="1" applyFill="1"/>
    <xf numFmtId="3" fontId="30" fillId="0" borderId="16" xfId="0" applyNumberFormat="1" applyFont="1" applyBorder="1" applyAlignment="1">
      <alignment horizontal="right" vertical="center" shrinkToFit="1"/>
    </xf>
    <xf numFmtId="0" fontId="47" fillId="0" borderId="0" xfId="0" applyFont="1"/>
    <xf numFmtId="49" fontId="15" fillId="0" borderId="0" xfId="0" applyNumberFormat="1" applyFont="1" applyAlignment="1">
      <alignment shrinkToFit="1"/>
    </xf>
    <xf numFmtId="49" fontId="6" fillId="0" borderId="14" xfId="0" applyNumberFormat="1" applyFont="1" applyFill="1" applyBorder="1" applyAlignment="1">
      <alignment horizontal="left" vertical="center" shrinkToFit="1"/>
    </xf>
    <xf numFmtId="0" fontId="6" fillId="0" borderId="0" xfId="0" applyFont="1" applyAlignment="1">
      <alignment horizontal="right"/>
    </xf>
    <xf numFmtId="3" fontId="11" fillId="0" borderId="0" xfId="0" applyNumberFormat="1" applyFont="1" applyBorder="1" applyAlignment="1">
      <alignment horizontal="left" vertical="center"/>
    </xf>
    <xf numFmtId="0" fontId="33" fillId="0" borderId="15" xfId="0" applyFont="1" applyBorder="1" applyAlignment="1">
      <alignment horizontal="center"/>
    </xf>
    <xf numFmtId="49" fontId="30" fillId="0" borderId="15" xfId="0" applyNumberFormat="1" applyFont="1" applyBorder="1" applyAlignment="1">
      <alignment horizontal="left" vertical="center" shrinkToFit="1"/>
    </xf>
    <xf numFmtId="4" fontId="30" fillId="0" borderId="15" xfId="0" applyNumberFormat="1" applyFont="1" applyBorder="1" applyAlignment="1">
      <alignment horizontal="right" vertical="center" shrinkToFit="1"/>
    </xf>
    <xf numFmtId="3" fontId="32" fillId="0" borderId="16" xfId="0" applyNumberFormat="1" applyFont="1" applyFill="1" applyBorder="1" applyAlignment="1">
      <alignment horizontal="right" vertical="center" shrinkToFit="1"/>
    </xf>
    <xf numFmtId="4" fontId="6" fillId="0" borderId="16" xfId="0" applyNumberFormat="1" applyFont="1" applyFill="1" applyBorder="1" applyAlignment="1">
      <alignment horizontal="right" vertical="center" shrinkToFit="1"/>
    </xf>
    <xf numFmtId="0" fontId="32" fillId="0" borderId="16" xfId="0" applyFont="1" applyFill="1" applyBorder="1" applyAlignment="1">
      <alignment horizontal="center"/>
    </xf>
    <xf numFmtId="0" fontId="5" fillId="0" borderId="14" xfId="0" applyFont="1" applyFill="1" applyBorder="1" applyAlignment="1">
      <alignment horizontal="center"/>
    </xf>
    <xf numFmtId="0" fontId="7" fillId="0" borderId="14" xfId="0" applyFont="1" applyBorder="1" applyAlignment="1">
      <alignment horizontal="center"/>
    </xf>
    <xf numFmtId="0" fontId="51" fillId="0" borderId="14" xfId="0" applyFont="1" applyBorder="1" applyAlignment="1">
      <alignment horizontal="center"/>
    </xf>
    <xf numFmtId="0" fontId="11" fillId="0" borderId="14" xfId="0" applyFont="1" applyBorder="1" applyAlignment="1">
      <alignment horizontal="center"/>
    </xf>
    <xf numFmtId="0" fontId="39" fillId="0" borderId="14" xfId="0" applyFont="1" applyBorder="1" applyAlignment="1">
      <alignment horizontal="center"/>
    </xf>
    <xf numFmtId="0" fontId="27" fillId="0" borderId="14" xfId="0" applyFont="1" applyFill="1" applyBorder="1" applyAlignment="1">
      <alignment horizontal="center"/>
    </xf>
    <xf numFmtId="0" fontId="18" fillId="0" borderId="14" xfId="0" applyFont="1" applyBorder="1" applyAlignment="1">
      <alignment horizontal="center"/>
    </xf>
    <xf numFmtId="49" fontId="32" fillId="0" borderId="16" xfId="0" applyNumberFormat="1" applyFont="1" applyFill="1" applyBorder="1" applyAlignment="1">
      <alignment horizontal="left" vertical="center" shrinkToFit="1"/>
    </xf>
    <xf numFmtId="0" fontId="10" fillId="0" borderId="0" xfId="0" applyFont="1" applyAlignment="1">
      <alignment horizontal="center" shrinkToFit="1"/>
    </xf>
    <xf numFmtId="0" fontId="10" fillId="0" borderId="0" xfId="0" applyFont="1" applyAlignment="1">
      <alignment horizontal="center" vertical="center" shrinkToFit="1"/>
    </xf>
    <xf numFmtId="0" fontId="10" fillId="0" borderId="0" xfId="0" applyFont="1" applyAlignment="1">
      <alignment shrinkToFit="1"/>
    </xf>
    <xf numFmtId="3" fontId="10" fillId="0" borderId="0" xfId="0" applyNumberFormat="1" applyFont="1" applyAlignment="1">
      <alignment shrinkToFit="1"/>
    </xf>
    <xf numFmtId="3" fontId="7" fillId="0" borderId="14" xfId="0" applyNumberFormat="1" applyFont="1" applyFill="1" applyBorder="1" applyAlignment="1">
      <alignment horizontal="right" vertical="center" shrinkToFit="1"/>
    </xf>
    <xf numFmtId="0" fontId="21" fillId="0" borderId="0" xfId="0" applyFont="1" applyFill="1"/>
    <xf numFmtId="3" fontId="8" fillId="0" borderId="0" xfId="0" applyNumberFormat="1" applyFont="1" applyFill="1"/>
    <xf numFmtId="0" fontId="8" fillId="0" borderId="0" xfId="0" applyFont="1" applyFill="1"/>
    <xf numFmtId="49" fontId="7" fillId="0" borderId="14" xfId="0" applyNumberFormat="1" applyFont="1" applyFill="1" applyBorder="1" applyAlignment="1">
      <alignment horizontal="left" vertical="center" shrinkToFit="1"/>
    </xf>
    <xf numFmtId="3" fontId="20" fillId="0" borderId="14" xfId="0" applyNumberFormat="1" applyFont="1" applyFill="1" applyBorder="1" applyAlignment="1">
      <alignment horizontal="right" vertical="center" shrinkToFit="1"/>
    </xf>
    <xf numFmtId="0" fontId="50" fillId="0" borderId="0" xfId="0" applyFont="1" applyFill="1"/>
    <xf numFmtId="0" fontId="10" fillId="0" borderId="0" xfId="0" applyFont="1" applyFill="1" applyAlignment="1">
      <alignment horizontal="center"/>
    </xf>
    <xf numFmtId="3" fontId="52" fillId="0" borderId="15" xfId="0" applyNumberFormat="1" applyFont="1" applyBorder="1" applyAlignment="1">
      <alignment horizontal="right" vertical="center" shrinkToFit="1"/>
    </xf>
    <xf numFmtId="4" fontId="20" fillId="0" borderId="14" xfId="0" applyNumberFormat="1" applyFont="1" applyFill="1" applyBorder="1" applyAlignment="1">
      <alignment horizontal="right" vertical="center" shrinkToFit="1"/>
    </xf>
    <xf numFmtId="0" fontId="9" fillId="0" borderId="0" xfId="0" applyFont="1" applyFill="1"/>
    <xf numFmtId="3" fontId="9" fillId="0" borderId="0" xfId="0" applyNumberFormat="1" applyFont="1" applyFill="1"/>
    <xf numFmtId="3" fontId="5" fillId="0" borderId="14" xfId="0" applyNumberFormat="1" applyFont="1" applyBorder="1" applyAlignment="1">
      <alignment vertical="center" shrinkToFit="1"/>
    </xf>
    <xf numFmtId="0" fontId="6" fillId="0" borderId="14" xfId="42" applyFont="1" applyBorder="1" applyAlignment="1">
      <alignment horizontal="left" vertical="center"/>
    </xf>
    <xf numFmtId="0" fontId="5" fillId="0" borderId="0" xfId="41" applyFont="1" applyAlignment="1">
      <alignment horizontal="center" vertical="top" wrapText="1"/>
    </xf>
    <xf numFmtId="0" fontId="82" fillId="0" borderId="0" xfId="0" applyFont="1" applyAlignment="1">
      <alignment horizontal="left" vertical="top" wrapText="1" indent="1"/>
    </xf>
    <xf numFmtId="0" fontId="82" fillId="0" borderId="0" xfId="0" applyFont="1" applyAlignment="1">
      <alignment vertical="center"/>
    </xf>
    <xf numFmtId="0" fontId="82" fillId="0" borderId="0" xfId="0" applyFont="1"/>
    <xf numFmtId="0" fontId="82" fillId="0" borderId="0" xfId="0" applyFont="1" applyFill="1" applyAlignment="1">
      <alignment horizontal="center"/>
    </xf>
    <xf numFmtId="3" fontId="82" fillId="0" borderId="0" xfId="0" applyNumberFormat="1" applyFont="1" applyFill="1" applyAlignment="1">
      <alignment horizontal="left"/>
    </xf>
    <xf numFmtId="3" fontId="5" fillId="0" borderId="0" xfId="0" applyNumberFormat="1" applyFont="1" applyFill="1" applyAlignment="1">
      <alignment horizontal="left"/>
    </xf>
    <xf numFmtId="0" fontId="6" fillId="0" borderId="0" xfId="0" applyFont="1" applyFill="1" applyAlignment="1">
      <alignment horizontal="center" vertical="center" wrapText="1"/>
    </xf>
    <xf numFmtId="0" fontId="83" fillId="0" borderId="13" xfId="0" applyFont="1" applyFill="1" applyBorder="1" applyAlignment="1">
      <alignment horizontal="center" vertical="center" wrapText="1"/>
    </xf>
    <xf numFmtId="0" fontId="83" fillId="0" borderId="13" xfId="0" applyFont="1" applyFill="1" applyBorder="1" applyAlignment="1">
      <alignment horizontal="center" vertical="center"/>
    </xf>
    <xf numFmtId="0" fontId="84" fillId="0" borderId="0" xfId="0" applyFont="1" applyFill="1" applyAlignment="1">
      <alignment horizontal="center" vertical="center" wrapText="1"/>
    </xf>
    <xf numFmtId="0" fontId="6" fillId="0" borderId="20" xfId="0" applyFont="1" applyBorder="1" applyAlignment="1">
      <alignment horizontal="center" vertical="center"/>
    </xf>
    <xf numFmtId="0" fontId="6" fillId="0" borderId="20" xfId="0" applyFont="1" applyBorder="1" applyAlignment="1">
      <alignment vertical="center" wrapText="1"/>
    </xf>
    <xf numFmtId="0" fontId="6" fillId="0" borderId="14" xfId="0" applyFont="1" applyBorder="1" applyAlignment="1">
      <alignment vertical="center" wrapText="1"/>
    </xf>
    <xf numFmtId="0" fontId="5" fillId="0" borderId="14" xfId="0" applyFont="1" applyBorder="1" applyAlignment="1">
      <alignment vertical="center" wrapText="1"/>
    </xf>
    <xf numFmtId="0" fontId="8" fillId="24" borderId="0" xfId="0" applyFont="1" applyFill="1" applyAlignment="1">
      <alignment vertical="center"/>
    </xf>
    <xf numFmtId="3" fontId="91" fillId="0" borderId="14" xfId="0" applyNumberFormat="1" applyFont="1" applyFill="1" applyBorder="1" applyAlignment="1">
      <alignment horizontal="right" vertical="center"/>
    </xf>
    <xf numFmtId="0" fontId="9" fillId="0" borderId="0" xfId="0" applyFont="1" applyFill="1" applyAlignment="1">
      <alignment vertical="center"/>
    </xf>
    <xf numFmtId="3" fontId="83" fillId="0" borderId="14" xfId="0" applyNumberFormat="1" applyFont="1" applyFill="1" applyBorder="1" applyAlignment="1">
      <alignment horizontal="right" vertical="center"/>
    </xf>
    <xf numFmtId="0" fontId="8" fillId="0" borderId="0" xfId="0" applyFont="1" applyFill="1" applyAlignment="1">
      <alignment vertical="center"/>
    </xf>
    <xf numFmtId="3" fontId="82" fillId="0" borderId="14" xfId="0" applyNumberFormat="1" applyFont="1" applyFill="1" applyBorder="1" applyAlignment="1">
      <alignment horizontal="right" vertical="center"/>
    </xf>
    <xf numFmtId="4" fontId="82" fillId="0" borderId="14" xfId="0" applyNumberFormat="1" applyFont="1" applyFill="1" applyBorder="1" applyAlignment="1">
      <alignment vertical="center"/>
    </xf>
    <xf numFmtId="3" fontId="85" fillId="0" borderId="14" xfId="0" applyNumberFormat="1" applyFont="1" applyFill="1" applyBorder="1" applyAlignment="1">
      <alignment horizontal="right" vertical="center"/>
    </xf>
    <xf numFmtId="3" fontId="86" fillId="0" borderId="14" xfId="0" applyNumberFormat="1" applyFont="1" applyFill="1" applyBorder="1" applyAlignment="1">
      <alignment horizontal="right" vertical="center"/>
    </xf>
    <xf numFmtId="0" fontId="19" fillId="0" borderId="0" xfId="0" applyFont="1" applyFill="1" applyAlignment="1">
      <alignment vertical="center"/>
    </xf>
    <xf numFmtId="4" fontId="83" fillId="0" borderId="14" xfId="0" applyNumberFormat="1" applyFont="1" applyFill="1" applyBorder="1" applyAlignment="1">
      <alignment vertical="center"/>
    </xf>
    <xf numFmtId="0" fontId="5" fillId="0" borderId="15" xfId="0" applyFont="1" applyBorder="1" applyAlignment="1">
      <alignment horizontal="center" vertical="center"/>
    </xf>
    <xf numFmtId="0" fontId="5" fillId="0" borderId="15" xfId="0" applyFont="1" applyBorder="1" applyAlignment="1">
      <alignment vertical="center" wrapText="1"/>
    </xf>
    <xf numFmtId="3" fontId="82" fillId="0" borderId="15" xfId="0" applyNumberFormat="1" applyFont="1" applyFill="1" applyBorder="1" applyAlignment="1">
      <alignment horizontal="right" vertical="center"/>
    </xf>
    <xf numFmtId="3" fontId="82" fillId="0" borderId="14" xfId="0" applyNumberFormat="1" applyFont="1" applyFill="1" applyBorder="1" applyAlignment="1">
      <alignment vertical="center"/>
    </xf>
    <xf numFmtId="3" fontId="83" fillId="0" borderId="14" xfId="0" applyNumberFormat="1" applyFont="1" applyFill="1" applyBorder="1" applyAlignment="1">
      <alignment vertical="center"/>
    </xf>
    <xf numFmtId="3" fontId="85" fillId="0" borderId="14" xfId="0" applyNumberFormat="1" applyFont="1" applyFill="1" applyBorder="1" applyAlignment="1">
      <alignment vertical="center"/>
    </xf>
    <xf numFmtId="3" fontId="87" fillId="0" borderId="14" xfId="0" applyNumberFormat="1" applyFont="1" applyFill="1" applyBorder="1" applyAlignment="1">
      <alignment vertical="center"/>
    </xf>
    <xf numFmtId="3" fontId="88" fillId="0" borderId="14" xfId="0" applyNumberFormat="1" applyFont="1" applyFill="1" applyBorder="1" applyAlignment="1">
      <alignment vertical="center"/>
    </xf>
    <xf numFmtId="0" fontId="6" fillId="0" borderId="15" xfId="0" applyFont="1" applyBorder="1" applyAlignment="1">
      <alignment vertical="center" wrapText="1"/>
    </xf>
    <xf numFmtId="4" fontId="83" fillId="0" borderId="15" xfId="0" applyNumberFormat="1" applyFont="1" applyFill="1" applyBorder="1" applyAlignment="1">
      <alignment vertical="center"/>
    </xf>
    <xf numFmtId="3" fontId="83" fillId="0" borderId="21" xfId="0" applyNumberFormat="1" applyFont="1" applyFill="1" applyBorder="1" applyAlignment="1">
      <alignment vertical="center"/>
    </xf>
    <xf numFmtId="4" fontId="83" fillId="0" borderId="21" xfId="0" applyNumberFormat="1" applyFont="1" applyFill="1" applyBorder="1" applyAlignment="1">
      <alignment vertical="center"/>
    </xf>
    <xf numFmtId="0" fontId="6" fillId="0" borderId="16" xfId="0" applyFont="1" applyBorder="1" applyAlignment="1">
      <alignment vertical="center" wrapText="1"/>
    </xf>
    <xf numFmtId="3" fontId="83" fillId="0" borderId="16" xfId="0" applyNumberFormat="1" applyFont="1" applyFill="1" applyBorder="1" applyAlignment="1">
      <alignment vertical="center"/>
    </xf>
    <xf numFmtId="4" fontId="83" fillId="0" borderId="16" xfId="0" applyNumberFormat="1" applyFont="1" applyFill="1" applyBorder="1" applyAlignment="1">
      <alignment vertical="center"/>
    </xf>
    <xf numFmtId="0" fontId="6" fillId="0" borderId="15" xfId="0" applyFont="1" applyBorder="1" applyAlignment="1">
      <alignment horizontal="left" vertical="center" wrapText="1"/>
    </xf>
    <xf numFmtId="3" fontId="83" fillId="0" borderId="22" xfId="0" applyNumberFormat="1" applyFont="1" applyFill="1" applyBorder="1" applyAlignment="1">
      <alignment vertical="center"/>
    </xf>
    <xf numFmtId="4" fontId="83" fillId="0" borderId="22" xfId="0" applyNumberFormat="1" applyFont="1" applyFill="1" applyBorder="1" applyAlignment="1">
      <alignment vertical="center"/>
    </xf>
    <xf numFmtId="3" fontId="83" fillId="0" borderId="15" xfId="0" applyNumberFormat="1" applyFont="1" applyFill="1" applyBorder="1" applyAlignment="1">
      <alignment vertical="center"/>
    </xf>
    <xf numFmtId="3" fontId="82" fillId="0" borderId="21" xfId="0" applyNumberFormat="1" applyFont="1" applyFill="1" applyBorder="1" applyAlignment="1">
      <alignment vertical="center"/>
    </xf>
    <xf numFmtId="0" fontId="5" fillId="0" borderId="21" xfId="0" applyFont="1" applyBorder="1" applyAlignment="1">
      <alignment vertical="center" wrapText="1"/>
    </xf>
    <xf numFmtId="0" fontId="5" fillId="0" borderId="16" xfId="0" applyFont="1" applyBorder="1" applyAlignment="1">
      <alignment vertical="center" wrapText="1"/>
    </xf>
    <xf numFmtId="0" fontId="5" fillId="0" borderId="16" xfId="0" applyFont="1" applyBorder="1" applyAlignment="1">
      <alignment horizontal="center" vertical="center"/>
    </xf>
    <xf numFmtId="0" fontId="9" fillId="0" borderId="0" xfId="0" applyFont="1" applyFill="1" applyAlignment="1">
      <alignment horizontal="center"/>
    </xf>
    <xf numFmtId="3" fontId="91" fillId="0" borderId="14" xfId="0" applyNumberFormat="1" applyFont="1" applyFill="1" applyBorder="1" applyAlignment="1">
      <alignment vertical="center"/>
    </xf>
    <xf numFmtId="3" fontId="83" fillId="0" borderId="21" xfId="0" applyNumberFormat="1" applyFont="1" applyFill="1" applyBorder="1" applyAlignment="1">
      <alignment vertical="center" shrinkToFit="1"/>
    </xf>
    <xf numFmtId="4" fontId="83" fillId="0" borderId="14" xfId="0" applyNumberFormat="1" applyFont="1" applyFill="1" applyBorder="1" applyAlignment="1">
      <alignment horizontal="right" vertical="center"/>
    </xf>
    <xf numFmtId="4" fontId="82" fillId="0" borderId="14" xfId="0" applyNumberFormat="1" applyFont="1" applyFill="1" applyBorder="1" applyAlignment="1">
      <alignment horizontal="right" vertical="center"/>
    </xf>
    <xf numFmtId="4" fontId="85" fillId="0" borderId="14" xfId="0" applyNumberFormat="1" applyFont="1" applyFill="1" applyBorder="1" applyAlignment="1">
      <alignment horizontal="right" vertical="center"/>
    </xf>
    <xf numFmtId="4" fontId="82" fillId="0" borderId="15" xfId="0" applyNumberFormat="1" applyFont="1" applyFill="1" applyBorder="1" applyAlignment="1">
      <alignment horizontal="right" vertical="center"/>
    </xf>
    <xf numFmtId="4" fontId="85" fillId="0" borderId="14" xfId="0" applyNumberFormat="1" applyFont="1" applyFill="1" applyBorder="1" applyAlignment="1">
      <alignment vertical="center"/>
    </xf>
    <xf numFmtId="4" fontId="87" fillId="0" borderId="14" xfId="0" applyNumberFormat="1" applyFont="1" applyFill="1" applyBorder="1" applyAlignment="1">
      <alignment vertical="center"/>
    </xf>
    <xf numFmtId="4" fontId="82" fillId="0" borderId="21" xfId="0" applyNumberFormat="1" applyFont="1" applyFill="1" applyBorder="1" applyAlignment="1">
      <alignment vertical="center"/>
    </xf>
    <xf numFmtId="0" fontId="5" fillId="0" borderId="21"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vertical="center" wrapText="1"/>
    </xf>
    <xf numFmtId="3" fontId="86" fillId="0" borderId="15" xfId="0" applyNumberFormat="1" applyFont="1" applyFill="1" applyBorder="1" applyAlignment="1">
      <alignment vertical="center"/>
    </xf>
    <xf numFmtId="4" fontId="86" fillId="0" borderId="15" xfId="0" applyNumberFormat="1" applyFont="1" applyFill="1" applyBorder="1" applyAlignment="1">
      <alignment vertical="center"/>
    </xf>
    <xf numFmtId="0" fontId="92" fillId="0" borderId="0" xfId="0" applyFont="1" applyFill="1" applyAlignment="1">
      <alignment vertical="center"/>
    </xf>
    <xf numFmtId="3" fontId="86" fillId="0" borderId="22" xfId="0" applyNumberFormat="1" applyFont="1" applyFill="1" applyBorder="1" applyAlignment="1">
      <alignment vertical="center"/>
    </xf>
    <xf numFmtId="4" fontId="86" fillId="0" borderId="22" xfId="0" applyNumberFormat="1" applyFont="1" applyFill="1" applyBorder="1" applyAlignment="1">
      <alignment vertical="center"/>
    </xf>
    <xf numFmtId="3" fontId="8" fillId="0" borderId="0" xfId="0" applyNumberFormat="1" applyFont="1" applyFill="1" applyAlignment="1">
      <alignment vertical="center"/>
    </xf>
    <xf numFmtId="3" fontId="85" fillId="0" borderId="21" xfId="0" applyNumberFormat="1" applyFont="1" applyFill="1" applyBorder="1" applyAlignment="1">
      <alignment vertical="center"/>
    </xf>
    <xf numFmtId="0" fontId="7" fillId="0" borderId="14" xfId="0" applyFont="1" applyBorder="1" applyAlignment="1">
      <alignment vertical="center" wrapText="1"/>
    </xf>
    <xf numFmtId="3" fontId="86" fillId="0" borderId="21" xfId="0" applyNumberFormat="1" applyFont="1" applyFill="1" applyBorder="1" applyAlignment="1">
      <alignment vertical="center"/>
    </xf>
    <xf numFmtId="4" fontId="86" fillId="0" borderId="21" xfId="0" applyNumberFormat="1" applyFont="1" applyFill="1" applyBorder="1" applyAlignment="1">
      <alignment vertical="center"/>
    </xf>
    <xf numFmtId="3" fontId="9" fillId="0" borderId="0" xfId="0" applyNumberFormat="1" applyFont="1" applyFill="1" applyAlignment="1">
      <alignment vertical="center"/>
    </xf>
    <xf numFmtId="3" fontId="93" fillId="0" borderId="21" xfId="0" applyNumberFormat="1" applyFont="1" applyFill="1" applyBorder="1" applyAlignment="1">
      <alignment vertical="center"/>
    </xf>
    <xf numFmtId="0" fontId="45" fillId="0" borderId="0" xfId="0" applyFont="1" applyFill="1"/>
    <xf numFmtId="3" fontId="94" fillId="0" borderId="0" xfId="0" applyNumberFormat="1" applyFont="1" applyFill="1" applyAlignment="1">
      <alignment horizontal="left"/>
    </xf>
    <xf numFmtId="3" fontId="35" fillId="0" borderId="0" xfId="0" applyNumberFormat="1" applyFont="1" applyFill="1" applyAlignment="1">
      <alignment horizontal="left"/>
    </xf>
    <xf numFmtId="0" fontId="95" fillId="0" borderId="0" xfId="0" applyFont="1" applyFill="1" applyAlignment="1">
      <alignment horizontal="center" vertical="center" wrapText="1"/>
    </xf>
    <xf numFmtId="0" fontId="88" fillId="0" borderId="13" xfId="0" applyFont="1" applyFill="1" applyBorder="1" applyAlignment="1">
      <alignment horizontal="center" vertical="center" wrapText="1"/>
    </xf>
    <xf numFmtId="0" fontId="83" fillId="0" borderId="14" xfId="0" applyFont="1" applyFill="1" applyBorder="1" applyAlignment="1">
      <alignment horizontal="center" vertical="center"/>
    </xf>
    <xf numFmtId="0" fontId="83" fillId="0" borderId="14" xfId="0" applyFont="1" applyFill="1" applyBorder="1" applyAlignment="1">
      <alignment horizontal="left" vertical="center"/>
    </xf>
    <xf numFmtId="3" fontId="96" fillId="0" borderId="14" xfId="0" applyNumberFormat="1" applyFont="1" applyFill="1" applyBorder="1" applyAlignment="1">
      <alignment vertical="center"/>
    </xf>
    <xf numFmtId="4" fontId="96" fillId="0" borderId="14" xfId="0" applyNumberFormat="1" applyFont="1" applyFill="1" applyBorder="1" applyAlignment="1">
      <alignment vertical="center"/>
    </xf>
    <xf numFmtId="3" fontId="45" fillId="0" borderId="14" xfId="0" applyNumberFormat="1" applyFont="1" applyFill="1" applyBorder="1" applyAlignment="1">
      <alignment vertical="center"/>
    </xf>
    <xf numFmtId="3" fontId="44" fillId="0" borderId="14" xfId="0" applyNumberFormat="1" applyFont="1" applyFill="1" applyBorder="1" applyAlignment="1">
      <alignment vertical="center"/>
    </xf>
    <xf numFmtId="0" fontId="44" fillId="0" borderId="0" xfId="0" applyFont="1" applyFill="1" applyAlignment="1">
      <alignment vertical="center"/>
    </xf>
    <xf numFmtId="3" fontId="96" fillId="0" borderId="14" xfId="0" applyNumberFormat="1" applyFont="1" applyFill="1" applyBorder="1" applyAlignment="1">
      <alignment horizontal="right" vertical="center"/>
    </xf>
    <xf numFmtId="0" fontId="44" fillId="0" borderId="14" xfId="0" applyFont="1" applyFill="1" applyBorder="1" applyAlignment="1">
      <alignment vertical="center"/>
    </xf>
    <xf numFmtId="0" fontId="82" fillId="0" borderId="14" xfId="0" applyFont="1" applyFill="1" applyBorder="1" applyAlignment="1">
      <alignment horizontal="center" vertical="center"/>
    </xf>
    <xf numFmtId="0" fontId="82" fillId="0" borderId="14" xfId="0" applyFont="1" applyFill="1" applyBorder="1" applyAlignment="1">
      <alignment horizontal="left" vertical="center"/>
    </xf>
    <xf numFmtId="3" fontId="94" fillId="0" borderId="14" xfId="0" applyNumberFormat="1" applyFont="1" applyFill="1" applyBorder="1" applyAlignment="1">
      <alignment horizontal="right" vertical="center"/>
    </xf>
    <xf numFmtId="4" fontId="94" fillId="0" borderId="14" xfId="0" applyNumberFormat="1" applyFont="1" applyFill="1" applyBorder="1" applyAlignment="1">
      <alignment vertical="center"/>
    </xf>
    <xf numFmtId="0" fontId="45" fillId="0" borderId="14" xfId="0" applyFont="1" applyFill="1" applyBorder="1" applyAlignment="1">
      <alignment vertical="center"/>
    </xf>
    <xf numFmtId="0" fontId="45" fillId="0" borderId="0" xfId="0" applyFont="1" applyFill="1" applyAlignment="1">
      <alignment vertical="center"/>
    </xf>
    <xf numFmtId="3" fontId="94" fillId="0" borderId="14" xfId="0" applyNumberFormat="1" applyFont="1" applyFill="1" applyBorder="1" applyAlignment="1">
      <alignment vertical="center"/>
    </xf>
    <xf numFmtId="49" fontId="6" fillId="0" borderId="14" xfId="0" applyNumberFormat="1" applyFont="1" applyBorder="1" applyAlignment="1">
      <alignment vertical="center" wrapText="1"/>
    </xf>
    <xf numFmtId="49" fontId="6" fillId="0" borderId="14" xfId="0" applyNumberFormat="1" applyFont="1" applyBorder="1" applyAlignment="1">
      <alignment vertical="center"/>
    </xf>
    <xf numFmtId="3" fontId="96" fillId="0" borderId="21" xfId="0" applyNumberFormat="1" applyFont="1" applyFill="1" applyBorder="1" applyAlignment="1">
      <alignment vertical="center"/>
    </xf>
    <xf numFmtId="4" fontId="96" fillId="0" borderId="21" xfId="0" applyNumberFormat="1" applyFont="1" applyFill="1" applyBorder="1" applyAlignment="1">
      <alignment vertical="center"/>
    </xf>
    <xf numFmtId="0" fontId="44" fillId="0" borderId="21" xfId="0" applyFont="1" applyFill="1" applyBorder="1" applyAlignment="1">
      <alignment vertical="center"/>
    </xf>
    <xf numFmtId="0" fontId="83" fillId="0" borderId="21" xfId="0" applyFont="1" applyFill="1" applyBorder="1" applyAlignment="1">
      <alignment horizontal="center" vertical="center" wrapText="1"/>
    </xf>
    <xf numFmtId="0" fontId="83" fillId="0" borderId="21" xfId="0" applyFont="1" applyFill="1" applyBorder="1" applyAlignment="1">
      <alignment horizontal="left" vertical="center" wrapText="1"/>
    </xf>
    <xf numFmtId="3" fontId="96" fillId="0" borderId="21" xfId="0" applyNumberFormat="1" applyFont="1" applyFill="1" applyBorder="1"/>
    <xf numFmtId="4" fontId="96" fillId="0" borderId="21" xfId="0" applyNumberFormat="1" applyFont="1" applyFill="1" applyBorder="1"/>
    <xf numFmtId="0" fontId="44" fillId="0" borderId="21" xfId="0" applyFont="1" applyFill="1" applyBorder="1"/>
    <xf numFmtId="0" fontId="44" fillId="0" borderId="0" xfId="0" applyFont="1" applyFill="1"/>
    <xf numFmtId="0" fontId="82" fillId="0" borderId="16" xfId="0" applyFont="1" applyFill="1" applyBorder="1" applyAlignment="1">
      <alignment horizontal="center"/>
    </xf>
    <xf numFmtId="0" fontId="82" fillId="0" borderId="16" xfId="0" applyFont="1" applyFill="1" applyBorder="1" applyAlignment="1">
      <alignment horizontal="left"/>
    </xf>
    <xf numFmtId="3" fontId="94" fillId="0" borderId="16" xfId="0" applyNumberFormat="1" applyFont="1" applyFill="1" applyBorder="1"/>
    <xf numFmtId="4" fontId="94" fillId="0" borderId="16" xfId="0" applyNumberFormat="1" applyFont="1" applyFill="1" applyBorder="1"/>
    <xf numFmtId="0" fontId="45" fillId="0" borderId="16" xfId="0" applyFont="1" applyFill="1" applyBorder="1"/>
    <xf numFmtId="0" fontId="82" fillId="0" borderId="0" xfId="0" applyFont="1" applyFill="1"/>
    <xf numFmtId="0" fontId="97" fillId="0" borderId="0" xfId="0" applyFont="1" applyFill="1"/>
    <xf numFmtId="0" fontId="98" fillId="0" borderId="0" xfId="0" applyFont="1" applyFill="1"/>
    <xf numFmtId="0" fontId="66" fillId="0" borderId="0" xfId="0" applyFont="1" applyBorder="1"/>
    <xf numFmtId="0" fontId="99" fillId="0" borderId="0" xfId="0" applyFont="1" applyFill="1"/>
    <xf numFmtId="4" fontId="20" fillId="0" borderId="15" xfId="0" applyNumberFormat="1" applyFont="1" applyBorder="1" applyAlignment="1">
      <alignment horizontal="right" vertical="center" shrinkToFit="1"/>
    </xf>
    <xf numFmtId="4" fontId="101" fillId="0" borderId="14" xfId="0" applyNumberFormat="1" applyFont="1" applyFill="1" applyBorder="1" applyAlignment="1">
      <alignment horizontal="right" vertical="center" shrinkToFit="1"/>
    </xf>
    <xf numFmtId="0" fontId="103" fillId="0" borderId="14" xfId="0" applyFont="1" applyBorder="1" applyAlignment="1">
      <alignment horizontal="center"/>
    </xf>
    <xf numFmtId="49" fontId="104" fillId="0" borderId="14" xfId="0" applyNumberFormat="1" applyFont="1" applyBorder="1" applyAlignment="1">
      <alignment horizontal="left" vertical="center" shrinkToFit="1"/>
    </xf>
    <xf numFmtId="3" fontId="104" fillId="0" borderId="14" xfId="0" applyNumberFormat="1" applyFont="1" applyBorder="1" applyAlignment="1">
      <alignment horizontal="right" vertical="center" shrinkToFit="1"/>
    </xf>
    <xf numFmtId="3" fontId="105" fillId="0" borderId="14" xfId="0" applyNumberFormat="1" applyFont="1" applyBorder="1" applyAlignment="1">
      <alignment horizontal="right" vertical="center" shrinkToFit="1"/>
    </xf>
    <xf numFmtId="4" fontId="104" fillId="0" borderId="14" xfId="0" applyNumberFormat="1" applyFont="1" applyFill="1" applyBorder="1" applyAlignment="1">
      <alignment horizontal="right" vertical="center" shrinkToFit="1"/>
    </xf>
    <xf numFmtId="0" fontId="103" fillId="0" borderId="0" xfId="0" applyFont="1"/>
    <xf numFmtId="0" fontId="106" fillId="0" borderId="14" xfId="0" applyFont="1" applyBorder="1" applyAlignment="1">
      <alignment horizontal="center"/>
    </xf>
    <xf numFmtId="49" fontId="101" fillId="0" borderId="14" xfId="0" applyNumberFormat="1" applyFont="1" applyBorder="1" applyAlignment="1">
      <alignment horizontal="left" vertical="center" shrinkToFit="1"/>
    </xf>
    <xf numFmtId="3" fontId="101" fillId="0" borderId="14" xfId="0" applyNumberFormat="1" applyFont="1" applyBorder="1" applyAlignment="1">
      <alignment horizontal="right" vertical="center" shrinkToFit="1"/>
    </xf>
    <xf numFmtId="0" fontId="106" fillId="0" borderId="0" xfId="0" applyFont="1"/>
    <xf numFmtId="0" fontId="107" fillId="0" borderId="16" xfId="0" applyFont="1" applyBorder="1" applyAlignment="1">
      <alignment horizontal="center"/>
    </xf>
    <xf numFmtId="49" fontId="108" fillId="0" borderId="16" xfId="0" applyNumberFormat="1" applyFont="1" applyBorder="1" applyAlignment="1">
      <alignment horizontal="left" vertical="center" shrinkToFit="1"/>
    </xf>
    <xf numFmtId="3" fontId="108" fillId="0" borderId="16" xfId="0" applyNumberFormat="1" applyFont="1" applyBorder="1" applyAlignment="1">
      <alignment horizontal="right" vertical="center" shrinkToFit="1"/>
    </xf>
    <xf numFmtId="3" fontId="108" fillId="0" borderId="23" xfId="0" applyNumberFormat="1" applyFont="1" applyBorder="1" applyAlignment="1">
      <alignment horizontal="right" vertical="center" shrinkToFit="1"/>
    </xf>
    <xf numFmtId="3" fontId="109" fillId="0" borderId="16" xfId="0" applyNumberFormat="1" applyFont="1" applyBorder="1" applyAlignment="1">
      <alignment horizontal="right" vertical="center" shrinkToFit="1"/>
    </xf>
    <xf numFmtId="4" fontId="108" fillId="0" borderId="23" xfId="0" applyNumberFormat="1" applyFont="1" applyBorder="1" applyAlignment="1">
      <alignment horizontal="right" vertical="center" shrinkToFit="1"/>
    </xf>
    <xf numFmtId="0" fontId="107" fillId="0" borderId="14" xfId="0" applyFont="1" applyBorder="1" applyAlignment="1">
      <alignment horizontal="center"/>
    </xf>
    <xf numFmtId="49" fontId="108" fillId="0" borderId="14" xfId="0" applyNumberFormat="1" applyFont="1" applyBorder="1" applyAlignment="1">
      <alignment horizontal="left" vertical="center" shrinkToFit="1"/>
    </xf>
    <xf numFmtId="3" fontId="108" fillId="0" borderId="21" xfId="0" applyNumberFormat="1" applyFont="1" applyBorder="1" applyAlignment="1">
      <alignment horizontal="right" vertical="center" shrinkToFit="1"/>
    </xf>
    <xf numFmtId="3" fontId="108" fillId="0" borderId="14" xfId="0" applyNumberFormat="1" applyFont="1" applyBorder="1" applyAlignment="1">
      <alignment horizontal="right" vertical="center" shrinkToFit="1"/>
    </xf>
    <xf numFmtId="3" fontId="109" fillId="0" borderId="15" xfId="0" applyNumberFormat="1" applyFont="1" applyBorder="1" applyAlignment="1">
      <alignment horizontal="right" vertical="center" shrinkToFit="1"/>
    </xf>
    <xf numFmtId="4" fontId="108" fillId="0" borderId="14" xfId="0" applyNumberFormat="1" applyFont="1" applyBorder="1" applyAlignment="1">
      <alignment horizontal="right" vertical="center" shrinkToFit="1"/>
    </xf>
    <xf numFmtId="0" fontId="21" fillId="0" borderId="14" xfId="0" applyFont="1" applyFill="1" applyBorder="1" applyAlignment="1">
      <alignment horizontal="center"/>
    </xf>
    <xf numFmtId="49" fontId="4" fillId="0" borderId="14" xfId="0" applyNumberFormat="1" applyFont="1" applyFill="1" applyBorder="1" applyAlignment="1">
      <alignment horizontal="left" vertical="center" shrinkToFit="1"/>
    </xf>
    <xf numFmtId="0" fontId="102" fillId="0" borderId="14" xfId="0" applyFont="1" applyFill="1" applyBorder="1" applyAlignment="1">
      <alignment horizontal="left" vertical="center" shrinkToFit="1"/>
    </xf>
    <xf numFmtId="0" fontId="102" fillId="0" borderId="14" xfId="0" applyFont="1" applyFill="1" applyBorder="1" applyAlignment="1">
      <alignment horizontal="center"/>
    </xf>
    <xf numFmtId="49" fontId="102" fillId="0" borderId="14" xfId="0" applyNumberFormat="1" applyFont="1" applyFill="1" applyBorder="1" applyAlignment="1">
      <alignment horizontal="left" vertical="center" shrinkToFit="1"/>
    </xf>
    <xf numFmtId="0" fontId="6" fillId="0" borderId="14" xfId="0" applyFont="1" applyBorder="1" applyAlignment="1">
      <alignment horizontal="left" vertical="center" wrapText="1"/>
    </xf>
    <xf numFmtId="0" fontId="5" fillId="25" borderId="14" xfId="0" applyFont="1" applyFill="1" applyBorder="1" applyAlignment="1">
      <alignment vertical="center" wrapText="1"/>
    </xf>
    <xf numFmtId="0" fontId="102" fillId="0" borderId="0" xfId="0" applyFont="1" applyFill="1"/>
    <xf numFmtId="3" fontId="8" fillId="0" borderId="14" xfId="0" applyNumberFormat="1" applyFont="1" applyFill="1" applyBorder="1"/>
    <xf numFmtId="0" fontId="5" fillId="25" borderId="0" xfId="0" applyFont="1" applyFill="1"/>
    <xf numFmtId="3" fontId="9" fillId="0" borderId="14" xfId="0" applyNumberFormat="1" applyFont="1" applyFill="1" applyBorder="1" applyAlignment="1">
      <alignment vertical="center"/>
    </xf>
    <xf numFmtId="0" fontId="6" fillId="0" borderId="20" xfId="0" applyFont="1" applyFill="1" applyBorder="1" applyAlignment="1">
      <alignment horizontal="center"/>
    </xf>
    <xf numFmtId="0" fontId="49" fillId="0" borderId="13" xfId="0" applyFont="1" applyBorder="1" applyAlignment="1">
      <alignment horizontal="center" vertical="center" wrapText="1"/>
    </xf>
    <xf numFmtId="0" fontId="104" fillId="0" borderId="13" xfId="0" applyFont="1" applyFill="1" applyBorder="1" applyAlignment="1">
      <alignment horizontal="center" vertical="center" wrapText="1"/>
    </xf>
    <xf numFmtId="0" fontId="82" fillId="0" borderId="0" xfId="0" applyFont="1" applyAlignment="1">
      <alignment vertical="top" wrapText="1"/>
    </xf>
    <xf numFmtId="0" fontId="82" fillId="0" borderId="0" xfId="0" applyFont="1" applyAlignment="1">
      <alignment horizontal="left" vertical="top" wrapText="1" inden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3" fontId="7" fillId="0" borderId="12" xfId="0" applyNumberFormat="1" applyFont="1" applyFill="1" applyBorder="1" applyAlignment="1"/>
    <xf numFmtId="0" fontId="6" fillId="0" borderId="17" xfId="0" applyFont="1" applyFill="1" applyBorder="1" applyAlignment="1">
      <alignment vertical="center" wrapText="1"/>
    </xf>
    <xf numFmtId="0" fontId="6" fillId="0" borderId="23" xfId="0" applyFont="1" applyFill="1" applyBorder="1" applyAlignment="1">
      <alignment vertical="center" wrapText="1"/>
    </xf>
    <xf numFmtId="0" fontId="6" fillId="0" borderId="20" xfId="0" applyFont="1" applyBorder="1" applyAlignment="1">
      <alignment horizontal="left" vertical="center" wrapText="1"/>
    </xf>
    <xf numFmtId="3" fontId="83" fillId="0" borderId="20" xfId="0" applyNumberFormat="1" applyFont="1" applyFill="1" applyBorder="1"/>
    <xf numFmtId="3" fontId="96" fillId="0" borderId="14" xfId="0" applyNumberFormat="1" applyFont="1" applyFill="1" applyBorder="1"/>
    <xf numFmtId="4" fontId="83" fillId="0" borderId="14" xfId="0" applyNumberFormat="1" applyFont="1" applyFill="1" applyBorder="1"/>
    <xf numFmtId="0" fontId="8" fillId="0" borderId="14" xfId="0" applyFont="1" applyFill="1" applyBorder="1"/>
    <xf numFmtId="3" fontId="83" fillId="0" borderId="14" xfId="0" applyNumberFormat="1" applyFont="1" applyFill="1" applyBorder="1" applyAlignment="1">
      <alignment horizontal="right"/>
    </xf>
    <xf numFmtId="0" fontId="111" fillId="0" borderId="14" xfId="0" applyFont="1" applyBorder="1" applyAlignment="1">
      <alignment horizontal="center" vertical="center"/>
    </xf>
    <xf numFmtId="0" fontId="111" fillId="0" borderId="14" xfId="0" applyFont="1" applyBorder="1" applyAlignment="1">
      <alignment vertical="center" wrapText="1"/>
    </xf>
    <xf numFmtId="3" fontId="112" fillId="0" borderId="14" xfId="0" applyNumberFormat="1" applyFont="1" applyFill="1" applyBorder="1" applyAlignment="1">
      <alignment horizontal="right"/>
    </xf>
    <xf numFmtId="3" fontId="113" fillId="0" borderId="14" xfId="0" applyNumberFormat="1" applyFont="1" applyFill="1" applyBorder="1" applyAlignment="1">
      <alignment horizontal="right"/>
    </xf>
    <xf numFmtId="4" fontId="114" fillId="0" borderId="14" xfId="0" applyNumberFormat="1" applyFont="1" applyFill="1" applyBorder="1"/>
    <xf numFmtId="0" fontId="115" fillId="0" borderId="14" xfId="0" applyFont="1" applyFill="1" applyBorder="1"/>
    <xf numFmtId="3" fontId="82" fillId="0" borderId="14" xfId="0" applyNumberFormat="1" applyFont="1" applyFill="1" applyBorder="1" applyAlignment="1">
      <alignment horizontal="right"/>
    </xf>
    <xf numFmtId="3" fontId="94" fillId="0" borderId="14" xfId="0" applyNumberFormat="1" applyFont="1" applyFill="1" applyBorder="1"/>
    <xf numFmtId="166" fontId="94" fillId="0" borderId="14" xfId="28" applyNumberFormat="1" applyFont="1" applyFill="1" applyBorder="1"/>
    <xf numFmtId="3" fontId="82" fillId="0" borderId="14" xfId="0" applyNumberFormat="1" applyFont="1" applyFill="1" applyBorder="1"/>
    <xf numFmtId="166" fontId="94" fillId="0" borderId="14" xfId="28" applyNumberFormat="1" applyFont="1" applyFill="1" applyBorder="1" applyAlignment="1">
      <alignment vertical="center"/>
    </xf>
    <xf numFmtId="0" fontId="9" fillId="0" borderId="14" xfId="0" applyFont="1" applyFill="1" applyBorder="1" applyAlignment="1">
      <alignment vertical="center"/>
    </xf>
    <xf numFmtId="166" fontId="82" fillId="0" borderId="14" xfId="28" applyNumberFormat="1" applyFont="1" applyFill="1" applyBorder="1" applyAlignment="1">
      <alignment vertical="center"/>
    </xf>
    <xf numFmtId="3" fontId="112" fillId="0" borderId="14" xfId="0" applyNumberFormat="1" applyFont="1" applyFill="1" applyBorder="1" applyAlignment="1">
      <alignment horizontal="right" vertical="center"/>
    </xf>
    <xf numFmtId="3" fontId="116" fillId="0" borderId="14" xfId="0" applyNumberFormat="1" applyFont="1" applyFill="1" applyBorder="1" applyAlignment="1">
      <alignment horizontal="right" vertical="center"/>
    </xf>
    <xf numFmtId="0" fontId="19" fillId="0" borderId="14" xfId="0" applyFont="1" applyFill="1" applyBorder="1" applyAlignment="1">
      <alignment vertical="center"/>
    </xf>
    <xf numFmtId="3" fontId="21" fillId="0" borderId="14" xfId="0" applyNumberFormat="1" applyFont="1" applyFill="1" applyBorder="1" applyAlignment="1">
      <alignment vertical="center"/>
    </xf>
    <xf numFmtId="3" fontId="112" fillId="0" borderId="14" xfId="0" applyNumberFormat="1" applyFont="1" applyFill="1" applyBorder="1" applyAlignment="1">
      <alignment vertical="center"/>
    </xf>
    <xf numFmtId="3" fontId="116" fillId="0" borderId="14" xfId="0" applyNumberFormat="1" applyFont="1" applyFill="1" applyBorder="1" applyAlignment="1">
      <alignment vertical="center"/>
    </xf>
    <xf numFmtId="0" fontId="8" fillId="0" borderId="14" xfId="0" applyFont="1" applyFill="1" applyBorder="1" applyAlignment="1">
      <alignment vertical="center"/>
    </xf>
    <xf numFmtId="166" fontId="82" fillId="0" borderId="14" xfId="28" applyNumberFormat="1" applyFont="1" applyFill="1" applyBorder="1"/>
    <xf numFmtId="3" fontId="8" fillId="0" borderId="14" xfId="0" applyNumberFormat="1" applyFont="1" applyFill="1" applyBorder="1" applyAlignment="1">
      <alignment vertical="center"/>
    </xf>
    <xf numFmtId="166" fontId="96" fillId="0" borderId="14" xfId="28" applyNumberFormat="1" applyFont="1" applyFill="1" applyBorder="1" applyAlignment="1">
      <alignment vertical="center"/>
    </xf>
    <xf numFmtId="166" fontId="83" fillId="0" borderId="14" xfId="28" applyNumberFormat="1" applyFont="1" applyFill="1" applyBorder="1" applyAlignment="1">
      <alignment vertical="center"/>
    </xf>
    <xf numFmtId="0" fontId="5"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left" vertical="top" wrapText="1" indent="1"/>
    </xf>
    <xf numFmtId="0" fontId="5" fillId="0" borderId="0" xfId="0" applyFont="1" applyFill="1" applyAlignment="1">
      <alignment horizontal="center"/>
    </xf>
    <xf numFmtId="0" fontId="6" fillId="0" borderId="20" xfId="0" applyFont="1" applyFill="1" applyBorder="1" applyAlignment="1">
      <alignment horizontal="center" vertical="center"/>
    </xf>
    <xf numFmtId="3" fontId="6" fillId="0" borderId="20" xfId="0" applyNumberFormat="1" applyFont="1" applyFill="1" applyBorder="1" applyAlignment="1">
      <alignment vertical="center"/>
    </xf>
    <xf numFmtId="0" fontId="6" fillId="0" borderId="0" xfId="0" applyFont="1" applyFill="1" applyAlignment="1">
      <alignment vertical="center"/>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xf>
    <xf numFmtId="3" fontId="6" fillId="0" borderId="14" xfId="0" applyNumberFormat="1" applyFont="1" applyFill="1" applyBorder="1" applyAlignment="1">
      <alignment horizontal="right" vertical="center"/>
    </xf>
    <xf numFmtId="4" fontId="6" fillId="0" borderId="14" xfId="0" applyNumberFormat="1" applyFont="1" applyFill="1" applyBorder="1" applyAlignment="1">
      <alignment vertical="center"/>
    </xf>
    <xf numFmtId="3" fontId="6" fillId="0" borderId="14" xfId="0" applyNumberFormat="1" applyFont="1" applyFill="1" applyBorder="1" applyAlignment="1">
      <alignment vertical="center"/>
    </xf>
    <xf numFmtId="0" fontId="6" fillId="0" borderId="14" xfId="0" applyFont="1" applyFill="1" applyBorder="1" applyAlignment="1">
      <alignment vertical="center"/>
    </xf>
    <xf numFmtId="0" fontId="5" fillId="0" borderId="14" xfId="0" applyFont="1" applyFill="1" applyBorder="1" applyAlignment="1">
      <alignment horizontal="left" vertical="center"/>
    </xf>
    <xf numFmtId="3" fontId="5" fillId="0" borderId="14" xfId="0" applyNumberFormat="1" applyFont="1" applyFill="1" applyBorder="1" applyAlignment="1">
      <alignment horizontal="right" vertical="center"/>
    </xf>
    <xf numFmtId="4" fontId="5" fillId="0" borderId="14" xfId="0" applyNumberFormat="1" applyFont="1" applyFill="1" applyBorder="1" applyAlignment="1">
      <alignment vertical="center"/>
    </xf>
    <xf numFmtId="3" fontId="5" fillId="0" borderId="14" xfId="0" applyNumberFormat="1" applyFont="1" applyFill="1" applyBorder="1" applyAlignment="1">
      <alignment vertical="center"/>
    </xf>
    <xf numFmtId="0" fontId="5" fillId="0" borderId="14" xfId="0" applyFont="1" applyFill="1" applyBorder="1" applyAlignment="1">
      <alignment vertical="center"/>
    </xf>
    <xf numFmtId="0" fontId="5" fillId="0" borderId="0" xfId="0" applyFont="1" applyFill="1" applyAlignment="1">
      <alignment vertical="center"/>
    </xf>
    <xf numFmtId="166" fontId="6" fillId="0" borderId="14" xfId="28" applyNumberFormat="1" applyFont="1" applyBorder="1" applyAlignment="1"/>
    <xf numFmtId="166" fontId="6" fillId="0" borderId="14" xfId="28" applyNumberFormat="1" applyFont="1" applyFill="1" applyBorder="1" applyAlignment="1"/>
    <xf numFmtId="0" fontId="5" fillId="0" borderId="14" xfId="0" applyFont="1" applyFill="1" applyBorder="1" applyAlignment="1">
      <alignment horizontal="center" vertical="center" wrapText="1"/>
    </xf>
    <xf numFmtId="3" fontId="6" fillId="0" borderId="16" xfId="0" applyNumberFormat="1" applyFont="1" applyFill="1" applyBorder="1" applyAlignment="1">
      <alignment vertical="center"/>
    </xf>
    <xf numFmtId="3" fontId="6" fillId="0" borderId="20" xfId="0" applyNumberFormat="1" applyFont="1" applyFill="1" applyBorder="1"/>
    <xf numFmtId="4" fontId="6" fillId="0" borderId="20" xfId="0" applyNumberFormat="1" applyFont="1" applyFill="1" applyBorder="1"/>
    <xf numFmtId="49" fontId="5" fillId="0" borderId="14" xfId="0" applyNumberFormat="1" applyFont="1" applyBorder="1" applyAlignment="1">
      <alignment vertical="center"/>
    </xf>
    <xf numFmtId="3" fontId="5" fillId="0" borderId="14" xfId="0" applyNumberFormat="1" applyFont="1" applyFill="1" applyBorder="1" applyAlignment="1">
      <alignment horizontal="right"/>
    </xf>
    <xf numFmtId="4" fontId="5" fillId="0" borderId="14" xfId="0" applyNumberFormat="1" applyFont="1" applyFill="1" applyBorder="1"/>
    <xf numFmtId="3" fontId="5" fillId="0" borderId="14" xfId="0" applyNumberFormat="1" applyFont="1" applyFill="1" applyBorder="1"/>
    <xf numFmtId="3" fontId="6" fillId="0" borderId="14" xfId="0" applyNumberFormat="1" applyFont="1" applyFill="1" applyBorder="1"/>
    <xf numFmtId="0" fontId="6" fillId="0" borderId="14" xfId="0" applyFont="1" applyFill="1" applyBorder="1"/>
    <xf numFmtId="4" fontId="6" fillId="0" borderId="14" xfId="0" applyNumberFormat="1" applyFont="1" applyFill="1" applyBorder="1"/>
    <xf numFmtId="3" fontId="46" fillId="0" borderId="14" xfId="0" applyNumberFormat="1" applyFont="1" applyFill="1" applyBorder="1" applyAlignment="1">
      <alignment horizontal="right" vertical="center"/>
    </xf>
    <xf numFmtId="0" fontId="7" fillId="0" borderId="0" xfId="0" applyFont="1" applyFill="1" applyAlignment="1">
      <alignment vertical="center"/>
    </xf>
    <xf numFmtId="0" fontId="5" fillId="0" borderId="14" xfId="0" quotePrefix="1" applyFont="1" applyFill="1" applyBorder="1" applyAlignment="1">
      <alignment horizontal="center" vertical="center"/>
    </xf>
    <xf numFmtId="3" fontId="102" fillId="0" borderId="14" xfId="0" applyNumberFormat="1" applyFont="1" applyFill="1" applyBorder="1" applyAlignment="1">
      <alignment horizontal="right" vertical="center"/>
    </xf>
    <xf numFmtId="3" fontId="102" fillId="0" borderId="14" xfId="0" applyNumberFormat="1" applyFont="1" applyFill="1" applyBorder="1"/>
    <xf numFmtId="0" fontId="5" fillId="0" borderId="14" xfId="0" applyFont="1" applyBorder="1" applyAlignment="1">
      <alignment horizontal="left" vertical="center" wrapText="1"/>
    </xf>
    <xf numFmtId="0" fontId="104" fillId="0" borderId="14" xfId="0" applyFont="1" applyFill="1" applyBorder="1" applyAlignment="1">
      <alignment horizontal="center"/>
    </xf>
    <xf numFmtId="0" fontId="104" fillId="0" borderId="14" xfId="0" applyFont="1" applyFill="1" applyBorder="1"/>
    <xf numFmtId="0" fontId="102" fillId="0" borderId="14" xfId="0" applyFont="1" applyFill="1" applyBorder="1"/>
    <xf numFmtId="166" fontId="102" fillId="0" borderId="14" xfId="28" applyNumberFormat="1" applyFont="1" applyFill="1" applyBorder="1"/>
    <xf numFmtId="0" fontId="102" fillId="0" borderId="14" xfId="0" applyFont="1" applyFill="1" applyBorder="1" applyAlignment="1">
      <alignment horizontal="center" vertical="center" wrapText="1"/>
    </xf>
    <xf numFmtId="3" fontId="102" fillId="0" borderId="0" xfId="0" applyNumberFormat="1" applyFont="1" applyFill="1" applyAlignment="1">
      <alignment horizontal="left"/>
    </xf>
    <xf numFmtId="0" fontId="104" fillId="0" borderId="13" xfId="0" applyFont="1" applyFill="1" applyBorder="1" applyAlignment="1">
      <alignment horizontal="center" vertical="center"/>
    </xf>
    <xf numFmtId="3" fontId="102" fillId="0" borderId="14" xfId="0" applyNumberFormat="1" applyFont="1" applyFill="1" applyBorder="1" applyAlignment="1">
      <alignment horizontal="right"/>
    </xf>
    <xf numFmtId="3" fontId="104" fillId="0" borderId="14" xfId="0" applyNumberFormat="1" applyFont="1" applyFill="1" applyBorder="1" applyAlignment="1">
      <alignment horizontal="right" vertical="center"/>
    </xf>
    <xf numFmtId="3" fontId="105" fillId="0" borderId="14" xfId="0" applyNumberFormat="1" applyFont="1" applyFill="1" applyBorder="1" applyAlignment="1">
      <alignment horizontal="right" vertical="center"/>
    </xf>
    <xf numFmtId="3" fontId="104" fillId="0" borderId="14" xfId="0" applyNumberFormat="1" applyFont="1" applyFill="1" applyBorder="1"/>
    <xf numFmtId="3" fontId="104" fillId="0" borderId="14" xfId="0" applyNumberFormat="1" applyFont="1" applyFill="1" applyBorder="1" applyAlignment="1">
      <alignment vertical="center"/>
    </xf>
    <xf numFmtId="3" fontId="102" fillId="0" borderId="14" xfId="0" applyNumberFormat="1" applyFont="1" applyFill="1" applyBorder="1" applyAlignment="1">
      <alignment vertical="center"/>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Alignment="1">
      <alignment horizontal="center" vertical="center" wrapText="1"/>
    </xf>
    <xf numFmtId="0" fontId="83"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0" xfId="0" applyFont="1" applyFill="1" applyBorder="1"/>
    <xf numFmtId="0" fontId="7" fillId="0" borderId="14" xfId="0" applyFont="1" applyFill="1" applyBorder="1" applyAlignment="1">
      <alignment vertical="center"/>
    </xf>
    <xf numFmtId="0" fontId="5" fillId="0" borderId="14" xfId="0" applyFont="1" applyFill="1" applyBorder="1"/>
    <xf numFmtId="0" fontId="6" fillId="0" borderId="16" xfId="0" applyFont="1" applyFill="1" applyBorder="1" applyAlignment="1">
      <alignment horizontal="center" vertical="center"/>
    </xf>
    <xf numFmtId="49" fontId="6" fillId="0" borderId="16" xfId="0" applyNumberFormat="1" applyFont="1" applyBorder="1" applyAlignment="1">
      <alignment vertical="center"/>
    </xf>
    <xf numFmtId="4" fontId="5" fillId="0" borderId="16" xfId="0" applyNumberFormat="1" applyFont="1" applyFill="1" applyBorder="1" applyAlignment="1">
      <alignment vertical="center"/>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Alignment="1"/>
    <xf numFmtId="0" fontId="5" fillId="0" borderId="0" xfId="69" applyFont="1" applyFill="1" applyAlignment="1">
      <alignment horizontal="right"/>
    </xf>
    <xf numFmtId="0" fontId="5" fillId="0" borderId="0" xfId="69" applyFont="1" applyFill="1" applyAlignment="1">
      <alignment horizontal="centerContinuous"/>
    </xf>
    <xf numFmtId="0" fontId="10" fillId="0" borderId="0" xfId="69" applyFont="1" applyFill="1" applyAlignment="1">
      <alignment horizontal="right"/>
    </xf>
    <xf numFmtId="0" fontId="6" fillId="0" borderId="0" xfId="0" applyFont="1" applyFill="1" applyAlignment="1">
      <alignment horizontal="right"/>
    </xf>
    <xf numFmtId="0" fontId="5" fillId="0" borderId="0" xfId="69" applyFont="1" applyFill="1"/>
    <xf numFmtId="0" fontId="6" fillId="0" borderId="0" xfId="69" applyFont="1" applyFill="1" applyAlignment="1">
      <alignment horizontal="centerContinuous"/>
    </xf>
    <xf numFmtId="0" fontId="10" fillId="0" borderId="0" xfId="69" applyFont="1" applyFill="1" applyAlignment="1">
      <alignment horizontal="centerContinuous"/>
    </xf>
    <xf numFmtId="0" fontId="117" fillId="0" borderId="0" xfId="69" applyFont="1" applyFill="1" applyAlignment="1">
      <alignment horizontal="centerContinuous"/>
    </xf>
    <xf numFmtId="0" fontId="7" fillId="0" borderId="0" xfId="0" applyNumberFormat="1" applyFont="1" applyFill="1" applyBorder="1" applyAlignment="1">
      <alignment vertical="center" wrapText="1"/>
    </xf>
    <xf numFmtId="0" fontId="50" fillId="0" borderId="0" xfId="69" applyFont="1" applyFill="1" applyAlignment="1">
      <alignment horizontal="left"/>
    </xf>
    <xf numFmtId="0" fontId="15" fillId="0" borderId="0" xfId="69" applyFont="1" applyFill="1"/>
    <xf numFmtId="0" fontId="50" fillId="0" borderId="0" xfId="69" applyFont="1" applyFill="1" applyBorder="1" applyAlignment="1"/>
    <xf numFmtId="0" fontId="7" fillId="0" borderId="0" xfId="69" applyFont="1" applyFill="1" applyBorder="1" applyAlignment="1">
      <alignment horizontal="right"/>
    </xf>
    <xf numFmtId="172" fontId="8" fillId="0" borderId="0" xfId="0" applyNumberFormat="1" applyFont="1" applyFill="1" applyAlignment="1">
      <alignment vertical="center" wrapText="1"/>
    </xf>
    <xf numFmtId="172" fontId="118" fillId="0" borderId="13" xfId="0" applyNumberFormat="1" applyFont="1" applyFill="1" applyBorder="1" applyAlignment="1" applyProtection="1">
      <alignment horizontal="center" vertical="center" wrapText="1"/>
    </xf>
    <xf numFmtId="172" fontId="119" fillId="0" borderId="0" xfId="0" applyNumberFormat="1" applyFont="1" applyFill="1" applyAlignment="1">
      <alignment vertical="center" wrapText="1"/>
    </xf>
    <xf numFmtId="172" fontId="120" fillId="0" borderId="20" xfId="0" applyNumberFormat="1" applyFont="1" applyFill="1" applyBorder="1" applyAlignment="1" applyProtection="1">
      <alignment horizontal="center" vertical="center"/>
    </xf>
    <xf numFmtId="172" fontId="8" fillId="0" borderId="20" xfId="0" applyNumberFormat="1" applyFont="1" applyFill="1" applyBorder="1" applyAlignment="1">
      <alignment horizontal="center" vertical="center"/>
    </xf>
    <xf numFmtId="172" fontId="120" fillId="0" borderId="20" xfId="0" applyNumberFormat="1" applyFont="1" applyFill="1" applyBorder="1" applyAlignment="1">
      <alignment horizontal="center" vertical="center"/>
    </xf>
    <xf numFmtId="0" fontId="52" fillId="0" borderId="20" xfId="0" applyFont="1" applyFill="1" applyBorder="1" applyAlignment="1">
      <alignment vertical="center"/>
    </xf>
    <xf numFmtId="0" fontId="52" fillId="0" borderId="0" xfId="0" applyFont="1" applyFill="1" applyAlignment="1">
      <alignment vertical="center"/>
    </xf>
    <xf numFmtId="172" fontId="8" fillId="0" borderId="14" xfId="0" applyNumberFormat="1" applyFont="1" applyFill="1" applyBorder="1" applyAlignment="1" applyProtection="1">
      <alignment horizontal="center" vertical="center"/>
    </xf>
    <xf numFmtId="172" fontId="8" fillId="0" borderId="14" xfId="0" applyNumberFormat="1" applyFont="1" applyFill="1" applyBorder="1" applyAlignment="1" applyProtection="1">
      <alignment vertical="center" wrapText="1"/>
    </xf>
    <xf numFmtId="172" fontId="8" fillId="0" borderId="14" xfId="0" applyNumberFormat="1" applyFont="1" applyFill="1" applyBorder="1" applyAlignment="1" applyProtection="1">
      <alignment vertical="center"/>
    </xf>
    <xf numFmtId="0" fontId="21" fillId="0" borderId="14" xfId="0" applyFont="1" applyFill="1" applyBorder="1"/>
    <xf numFmtId="172" fontId="9" fillId="0" borderId="14" xfId="0" applyNumberFormat="1" applyFont="1" applyFill="1" applyBorder="1" applyAlignment="1">
      <alignment horizontal="center" vertical="center"/>
    </xf>
    <xf numFmtId="172" fontId="9" fillId="0" borderId="14" xfId="0" applyNumberFormat="1" applyFont="1" applyFill="1" applyBorder="1" applyAlignment="1" applyProtection="1">
      <alignment horizontal="left" vertical="center"/>
    </xf>
    <xf numFmtId="0" fontId="9" fillId="0" borderId="14" xfId="0" applyFont="1" applyFill="1" applyBorder="1"/>
    <xf numFmtId="172" fontId="8" fillId="0" borderId="14" xfId="0" applyNumberFormat="1" applyFont="1" applyFill="1" applyBorder="1" applyAlignment="1">
      <alignment horizontal="center" vertical="center"/>
    </xf>
    <xf numFmtId="172" fontId="8" fillId="0" borderId="14" xfId="0" applyNumberFormat="1" applyFont="1" applyFill="1" applyBorder="1" applyAlignment="1" applyProtection="1">
      <alignment horizontal="justify" vertical="center" wrapText="1"/>
    </xf>
    <xf numFmtId="0" fontId="5" fillId="0" borderId="14" xfId="0" applyFont="1" applyFill="1" applyBorder="1" applyAlignment="1">
      <alignment vertical="center" wrapText="1"/>
    </xf>
    <xf numFmtId="0" fontId="5" fillId="0" borderId="0" xfId="0" applyFont="1" applyFill="1" applyAlignment="1">
      <alignment vertical="center" wrapText="1"/>
    </xf>
    <xf numFmtId="172" fontId="8" fillId="0" borderId="16" xfId="0" applyNumberFormat="1" applyFont="1" applyFill="1" applyBorder="1" applyAlignment="1">
      <alignment horizontal="center" vertical="center"/>
    </xf>
    <xf numFmtId="172" fontId="8" fillId="0" borderId="16" xfId="0" applyNumberFormat="1" applyFont="1" applyFill="1" applyBorder="1" applyAlignment="1" applyProtection="1">
      <alignment horizontal="justify" vertical="center" wrapText="1"/>
    </xf>
    <xf numFmtId="172" fontId="8" fillId="0" borderId="16" xfId="0" applyNumberFormat="1" applyFont="1" applyFill="1" applyBorder="1" applyAlignment="1" applyProtection="1">
      <alignment vertical="center" wrapText="1"/>
    </xf>
    <xf numFmtId="172" fontId="8" fillId="0" borderId="16" xfId="0" applyNumberFormat="1" applyFont="1" applyFill="1" applyBorder="1" applyAlignment="1" applyProtection="1">
      <alignment vertical="center"/>
    </xf>
    <xf numFmtId="0" fontId="5" fillId="0" borderId="16" xfId="0" applyFont="1" applyFill="1" applyBorder="1"/>
    <xf numFmtId="0" fontId="50" fillId="0" borderId="0" xfId="69" applyFont="1" applyFill="1"/>
    <xf numFmtId="3" fontId="7" fillId="0" borderId="0" xfId="0" applyNumberFormat="1" applyFont="1" applyFill="1" applyBorder="1" applyAlignment="1"/>
    <xf numFmtId="49" fontId="6" fillId="0" borderId="14" xfId="0" applyNumberFormat="1" applyFont="1" applyBorder="1" applyAlignment="1">
      <alignment horizontal="center" vertical="center"/>
    </xf>
    <xf numFmtId="0" fontId="6" fillId="0" borderId="14" xfId="0" applyFont="1" applyFill="1" applyBorder="1" applyAlignment="1">
      <alignment horizontal="left" vertical="center" wrapText="1"/>
    </xf>
    <xf numFmtId="49" fontId="6" fillId="0" borderId="20" xfId="0" applyNumberFormat="1" applyFont="1" applyBorder="1" applyAlignment="1">
      <alignment horizontal="center" vertical="center"/>
    </xf>
    <xf numFmtId="3" fontId="104" fillId="0" borderId="20" xfId="0" applyNumberFormat="1" applyFont="1" applyFill="1" applyBorder="1" applyAlignment="1">
      <alignment horizontal="right" vertical="center"/>
    </xf>
    <xf numFmtId="3" fontId="6" fillId="0" borderId="20" xfId="0" applyNumberFormat="1" applyFont="1" applyFill="1" applyBorder="1" applyAlignment="1">
      <alignment horizontal="right" vertical="center"/>
    </xf>
    <xf numFmtId="0" fontId="5" fillId="0" borderId="20" xfId="0" applyFont="1" applyFill="1" applyBorder="1" applyAlignment="1">
      <alignment vertical="center"/>
    </xf>
    <xf numFmtId="166" fontId="6" fillId="0" borderId="14" xfId="28" applyNumberFormat="1" applyFont="1" applyFill="1" applyBorder="1" applyAlignment="1">
      <alignment horizontal="center"/>
    </xf>
    <xf numFmtId="166" fontId="5" fillId="0" borderId="14" xfId="28" applyNumberFormat="1" applyFont="1" applyFill="1" applyBorder="1"/>
    <xf numFmtId="0" fontId="5" fillId="0" borderId="16" xfId="0" applyFont="1" applyFill="1" applyBorder="1" applyAlignment="1">
      <alignment horizontal="center"/>
    </xf>
    <xf numFmtId="0" fontId="102" fillId="0" borderId="16" xfId="0" applyFont="1" applyFill="1" applyBorder="1"/>
    <xf numFmtId="3" fontId="7" fillId="0" borderId="0" xfId="0" applyNumberFormat="1" applyFont="1" applyFill="1" applyBorder="1" applyAlignment="1">
      <alignment horizontal="right"/>
    </xf>
    <xf numFmtId="3" fontId="96" fillId="0" borderId="24" xfId="0" applyNumberFormat="1" applyFont="1" applyFill="1" applyBorder="1"/>
    <xf numFmtId="166" fontId="83" fillId="0" borderId="0" xfId="28" applyNumberFormat="1" applyFont="1" applyFill="1" applyBorder="1" applyAlignment="1">
      <alignment vertical="center"/>
    </xf>
    <xf numFmtId="3" fontId="83" fillId="0" borderId="0" xfId="0" applyNumberFormat="1" applyFont="1" applyFill="1" applyBorder="1" applyAlignment="1">
      <alignment vertical="center"/>
    </xf>
    <xf numFmtId="0" fontId="6" fillId="0" borderId="16" xfId="0" applyFont="1" applyBorder="1" applyAlignment="1">
      <alignment horizontal="left" vertical="center" wrapText="1"/>
    </xf>
    <xf numFmtId="3" fontId="96" fillId="0" borderId="16" xfId="0" applyNumberFormat="1" applyFont="1" applyFill="1" applyBorder="1"/>
    <xf numFmtId="166" fontId="96" fillId="0" borderId="16" xfId="28" applyNumberFormat="1" applyFont="1" applyFill="1" applyBorder="1" applyAlignment="1">
      <alignment vertical="center"/>
    </xf>
    <xf numFmtId="49" fontId="6" fillId="0" borderId="16" xfId="0" applyNumberFormat="1" applyFont="1" applyBorder="1" applyAlignment="1">
      <alignment vertical="center" wrapText="1"/>
    </xf>
    <xf numFmtId="0" fontId="6" fillId="0" borderId="21" xfId="0" applyFont="1" applyFill="1" applyBorder="1" applyAlignment="1">
      <alignment horizontal="center" vertical="center"/>
    </xf>
    <xf numFmtId="166" fontId="6" fillId="0" borderId="21" xfId="28" applyNumberFormat="1" applyFont="1" applyBorder="1" applyAlignment="1"/>
    <xf numFmtId="3" fontId="6" fillId="0" borderId="14" xfId="0" applyNumberFormat="1" applyFont="1" applyFill="1" applyBorder="1" applyAlignment="1">
      <alignment horizontal="right"/>
    </xf>
    <xf numFmtId="3" fontId="5" fillId="0" borderId="14" xfId="28" applyNumberFormat="1" applyFont="1" applyFill="1" applyBorder="1"/>
    <xf numFmtId="3" fontId="5" fillId="25" borderId="14" xfId="0" applyNumberFormat="1" applyFont="1" applyFill="1" applyBorder="1" applyAlignment="1">
      <alignment horizontal="right" vertical="center"/>
    </xf>
    <xf numFmtId="166" fontId="5" fillId="0" borderId="14" xfId="28" applyNumberFormat="1" applyFont="1" applyFill="1" applyBorder="1" applyAlignment="1">
      <alignment vertical="center"/>
    </xf>
    <xf numFmtId="172" fontId="8" fillId="0" borderId="13" xfId="0" applyNumberFormat="1" applyFont="1" applyFill="1" applyBorder="1" applyAlignment="1">
      <alignment horizontal="center" vertical="center" wrapText="1"/>
    </xf>
    <xf numFmtId="172" fontId="8" fillId="0" borderId="13" xfId="0" applyNumberFormat="1" applyFont="1" applyFill="1" applyBorder="1" applyAlignment="1">
      <alignment horizontal="center" vertical="center" wrapText="1"/>
    </xf>
    <xf numFmtId="0" fontId="82" fillId="0" borderId="0" xfId="0" applyFont="1" applyAlignment="1">
      <alignment vertical="top" wrapText="1"/>
    </xf>
    <xf numFmtId="0" fontId="82" fillId="0" borderId="0" xfId="0" applyFont="1" applyAlignment="1">
      <alignment horizontal="left" vertical="top" wrapText="1" inden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0" borderId="0" xfId="0" applyFont="1" applyAlignment="1">
      <alignment vertical="center" wrapText="1"/>
    </xf>
    <xf numFmtId="0" fontId="86" fillId="0" borderId="0" xfId="0" applyFont="1" applyAlignment="1">
      <alignment vertical="top" wrapText="1"/>
    </xf>
    <xf numFmtId="0" fontId="83" fillId="0" borderId="17" xfId="0" applyFont="1" applyFill="1" applyBorder="1" applyAlignment="1">
      <alignment horizontal="center" vertical="center"/>
    </xf>
    <xf numFmtId="3" fontId="96" fillId="0" borderId="20" xfId="0" applyNumberFormat="1" applyFont="1" applyFill="1" applyBorder="1"/>
    <xf numFmtId="4" fontId="83" fillId="0" borderId="20" xfId="0" applyNumberFormat="1" applyFont="1" applyFill="1" applyBorder="1"/>
    <xf numFmtId="3" fontId="8" fillId="0" borderId="20" xfId="0" applyNumberFormat="1" applyFont="1" applyFill="1" applyBorder="1"/>
    <xf numFmtId="0" fontId="8" fillId="0" borderId="20" xfId="0" applyFont="1" applyFill="1" applyBorder="1"/>
    <xf numFmtId="3" fontId="82" fillId="25" borderId="14" xfId="0" applyNumberFormat="1" applyFont="1" applyFill="1" applyBorder="1"/>
    <xf numFmtId="3" fontId="94" fillId="25" borderId="14" xfId="0" applyNumberFormat="1" applyFont="1" applyFill="1" applyBorder="1"/>
    <xf numFmtId="166" fontId="82" fillId="25" borderId="14" xfId="28" applyNumberFormat="1" applyFont="1" applyFill="1" applyBorder="1" applyAlignment="1">
      <alignment vertical="center"/>
    </xf>
    <xf numFmtId="166" fontId="94" fillId="25" borderId="14" xfId="28" applyNumberFormat="1" applyFont="1" applyFill="1" applyBorder="1" applyAlignment="1">
      <alignment vertical="center"/>
    </xf>
    <xf numFmtId="3" fontId="6" fillId="0" borderId="16" xfId="0" applyNumberFormat="1" applyFont="1" applyFill="1" applyBorder="1" applyAlignment="1">
      <alignment horizontal="right" vertical="center"/>
    </xf>
    <xf numFmtId="166" fontId="6" fillId="0" borderId="16" xfId="28" applyNumberFormat="1" applyFont="1" applyFill="1" applyBorder="1" applyAlignment="1"/>
    <xf numFmtId="49" fontId="6" fillId="0" borderId="20" xfId="0" applyNumberFormat="1" applyFont="1" applyBorder="1" applyAlignment="1">
      <alignment vertical="center" wrapText="1"/>
    </xf>
    <xf numFmtId="4" fontId="46" fillId="0" borderId="14" xfId="0" applyNumberFormat="1" applyFont="1" applyFill="1" applyBorder="1"/>
    <xf numFmtId="3" fontId="6" fillId="0" borderId="0" xfId="0" applyNumberFormat="1" applyFont="1" applyFill="1"/>
    <xf numFmtId="3" fontId="114" fillId="0" borderId="14" xfId="0" applyNumberFormat="1" applyFont="1" applyFill="1" applyBorder="1" applyAlignment="1">
      <alignment horizontal="right"/>
    </xf>
    <xf numFmtId="3" fontId="7" fillId="0" borderId="12" xfId="0" applyNumberFormat="1" applyFont="1" applyFill="1" applyBorder="1" applyAlignment="1">
      <alignment horizontal="right"/>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5" fillId="25" borderId="14" xfId="0" applyFont="1" applyFill="1" applyBorder="1" applyAlignment="1">
      <alignment horizontal="left" vertical="center" shrinkToFit="1"/>
    </xf>
    <xf numFmtId="49" fontId="82" fillId="0" borderId="14" xfId="68" applyNumberFormat="1" applyFont="1" applyBorder="1" applyAlignment="1">
      <alignment horizontal="left" vertical="center"/>
    </xf>
    <xf numFmtId="0" fontId="86" fillId="0" borderId="0" xfId="0" applyFont="1" applyAlignment="1">
      <alignment horizontal="right" vertical="top"/>
    </xf>
    <xf numFmtId="3" fontId="6" fillId="0" borderId="14"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0" fontId="7" fillId="0" borderId="0" xfId="0" applyFont="1" applyAlignment="1">
      <alignment horizontal="right" vertical="top"/>
    </xf>
    <xf numFmtId="0" fontId="9" fillId="0" borderId="14" xfId="0" applyFont="1" applyFill="1" applyBorder="1" applyAlignment="1">
      <alignment horizontal="center"/>
    </xf>
    <xf numFmtId="3" fontId="6" fillId="0" borderId="16" xfId="0" applyNumberFormat="1" applyFont="1" applyFill="1" applyBorder="1"/>
    <xf numFmtId="0" fontId="6" fillId="25" borderId="13" xfId="0" applyFont="1" applyFill="1" applyBorder="1" applyAlignment="1">
      <alignment horizontal="center" vertical="center" wrapText="1"/>
    </xf>
    <xf numFmtId="4" fontId="83" fillId="0" borderId="14" xfId="0" applyNumberFormat="1" applyFont="1" applyFill="1" applyBorder="1" applyAlignment="1">
      <alignment horizontal="right"/>
    </xf>
    <xf numFmtId="4" fontId="82" fillId="0" borderId="14" xfId="0" applyNumberFormat="1" applyFont="1" applyFill="1" applyBorder="1" applyAlignment="1">
      <alignment horizontal="right"/>
    </xf>
    <xf numFmtId="0" fontId="122" fillId="0" borderId="0" xfId="0" applyFont="1" applyAlignment="1">
      <alignment horizontal="center" vertical="center"/>
    </xf>
    <xf numFmtId="0" fontId="122" fillId="0" borderId="0" xfId="0" applyFont="1" applyAlignment="1">
      <alignment horizontal="right" vertical="center"/>
    </xf>
    <xf numFmtId="0" fontId="49" fillId="0" borderId="33" xfId="0" applyFont="1" applyBorder="1" applyAlignment="1">
      <alignment horizontal="center" vertical="center" wrapText="1"/>
    </xf>
    <xf numFmtId="0" fontId="1" fillId="0" borderId="33" xfId="0" applyFont="1" applyBorder="1" applyAlignment="1">
      <alignment horizontal="center" vertical="center" wrapText="1"/>
    </xf>
    <xf numFmtId="0" fontId="110" fillId="0" borderId="33" xfId="0" applyFont="1" applyBorder="1" applyAlignment="1">
      <alignment horizontal="center" vertical="center" wrapText="1"/>
    </xf>
    <xf numFmtId="0" fontId="1" fillId="0" borderId="33" xfId="0" applyFont="1" applyBorder="1" applyAlignment="1">
      <alignment vertical="center" wrapText="1"/>
    </xf>
    <xf numFmtId="0" fontId="110" fillId="0" borderId="35" xfId="0" applyFont="1" applyBorder="1" applyAlignment="1">
      <alignment horizontal="center" vertical="center" wrapText="1"/>
    </xf>
    <xf numFmtId="0" fontId="123" fillId="0" borderId="0" xfId="0" applyFont="1" applyAlignment="1">
      <alignment vertical="center"/>
    </xf>
    <xf numFmtId="0" fontId="123" fillId="0" borderId="0" xfId="0" applyFont="1" applyAlignment="1">
      <alignment horizontal="center" vertical="center"/>
    </xf>
    <xf numFmtId="0" fontId="123" fillId="0" borderId="0" xfId="0" applyFont="1" applyAlignment="1">
      <alignment horizontal="right" vertical="center"/>
    </xf>
    <xf numFmtId="0" fontId="10" fillId="0" borderId="33" xfId="0" applyFont="1" applyBorder="1" applyAlignment="1">
      <alignment vertical="center" wrapText="1"/>
    </xf>
    <xf numFmtId="0" fontId="10" fillId="0" borderId="33" xfId="0" applyFont="1" applyBorder="1" applyAlignment="1">
      <alignment horizontal="center" vertical="center" wrapText="1"/>
    </xf>
    <xf numFmtId="0" fontId="15"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4" xfId="0" applyFont="1" applyBorder="1" applyAlignment="1">
      <alignment vertical="center" wrapText="1"/>
    </xf>
    <xf numFmtId="0" fontId="15" fillId="0" borderId="34" xfId="0" applyFont="1" applyBorder="1" applyAlignment="1">
      <alignment horizontal="center" vertical="center" wrapText="1"/>
    </xf>
    <xf numFmtId="0" fontId="125"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5" xfId="0" applyFont="1" applyBorder="1" applyAlignment="1">
      <alignment vertical="center" wrapText="1"/>
    </xf>
    <xf numFmtId="0" fontId="15" fillId="0" borderId="35" xfId="0" applyFont="1" applyBorder="1" applyAlignment="1">
      <alignment horizontal="center" vertical="center" wrapText="1"/>
    </xf>
    <xf numFmtId="0" fontId="125" fillId="0" borderId="35" xfId="0" applyFont="1" applyBorder="1" applyAlignment="1">
      <alignment horizontal="center" vertical="center" wrapText="1"/>
    </xf>
    <xf numFmtId="0" fontId="15" fillId="0" borderId="35" xfId="0" applyFont="1" applyBorder="1" applyAlignment="1">
      <alignment vertical="center" wrapText="1"/>
    </xf>
    <xf numFmtId="0" fontId="15" fillId="0" borderId="36" xfId="0" applyFont="1" applyBorder="1" applyAlignment="1">
      <alignment horizontal="center" vertical="center" wrapText="1"/>
    </xf>
    <xf numFmtId="0" fontId="15" fillId="0" borderId="36" xfId="0" applyFont="1" applyBorder="1" applyAlignment="1">
      <alignment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38" xfId="0" applyFont="1" applyBorder="1" applyAlignment="1">
      <alignment vertical="center" wrapText="1"/>
    </xf>
    <xf numFmtId="0" fontId="49" fillId="0" borderId="39" xfId="0" applyFont="1" applyBorder="1" applyAlignment="1">
      <alignmen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126" fillId="0" borderId="38" xfId="0" applyFont="1" applyBorder="1" applyAlignment="1">
      <alignment vertical="center" wrapText="1"/>
    </xf>
    <xf numFmtId="0" fontId="49" fillId="0" borderId="40" xfId="0" applyFont="1" applyBorder="1" applyAlignment="1">
      <alignment horizontal="center" vertical="center" wrapText="1"/>
    </xf>
    <xf numFmtId="0" fontId="49" fillId="0" borderId="41"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121" fillId="0" borderId="33" xfId="0" applyFont="1" applyBorder="1" applyAlignment="1">
      <alignment horizontal="center" vertical="center" wrapText="1"/>
    </xf>
    <xf numFmtId="0" fontId="110" fillId="0" borderId="33" xfId="0" applyFont="1" applyBorder="1" applyAlignment="1">
      <alignment vertical="center" wrapText="1"/>
    </xf>
    <xf numFmtId="0" fontId="110" fillId="0" borderId="35" xfId="0" applyFont="1" applyBorder="1" applyAlignment="1">
      <alignment vertical="center" wrapText="1"/>
    </xf>
    <xf numFmtId="0" fontId="110" fillId="0" borderId="36" xfId="0" applyFont="1" applyBorder="1" applyAlignment="1">
      <alignment horizontal="center" vertical="center" wrapText="1"/>
    </xf>
    <xf numFmtId="0" fontId="110" fillId="0" borderId="36" xfId="0" applyFont="1" applyBorder="1" applyAlignment="1">
      <alignment vertical="center" wrapText="1"/>
    </xf>
    <xf numFmtId="0" fontId="110" fillId="0" borderId="43" xfId="0" applyFont="1" applyBorder="1" applyAlignment="1">
      <alignment vertical="center" wrapText="1"/>
    </xf>
    <xf numFmtId="0" fontId="121" fillId="0" borderId="43" xfId="0" applyFont="1" applyBorder="1" applyAlignment="1">
      <alignment vertical="center" wrapText="1"/>
    </xf>
    <xf numFmtId="0" fontId="6" fillId="0" borderId="4" xfId="0" applyFont="1" applyFill="1" applyBorder="1" applyAlignment="1">
      <alignment horizontal="center" vertical="center" wrapText="1"/>
    </xf>
    <xf numFmtId="0" fontId="6" fillId="0" borderId="44" xfId="0" applyFont="1" applyFill="1" applyBorder="1" applyAlignment="1">
      <alignment horizontal="center" vertical="center"/>
    </xf>
    <xf numFmtId="0" fontId="6" fillId="0" borderId="44" xfId="0" applyFont="1" applyFill="1" applyBorder="1" applyAlignment="1">
      <alignment horizontal="left" vertical="center"/>
    </xf>
    <xf numFmtId="3" fontId="6" fillId="0" borderId="44" xfId="0" applyNumberFormat="1" applyFont="1" applyFill="1" applyBorder="1" applyAlignment="1">
      <alignment vertical="center"/>
    </xf>
    <xf numFmtId="4" fontId="6" fillId="0" borderId="44" xfId="0" applyNumberFormat="1" applyFont="1" applyFill="1" applyBorder="1" applyAlignment="1">
      <alignment vertical="center"/>
    </xf>
    <xf numFmtId="0" fontId="5" fillId="0" borderId="16" xfId="0" applyFont="1" applyFill="1" applyBorder="1" applyAlignment="1">
      <alignment horizontal="center" vertical="center" wrapText="1"/>
    </xf>
    <xf numFmtId="49" fontId="5" fillId="0" borderId="16" xfId="0" applyNumberFormat="1" applyFont="1" applyBorder="1" applyAlignment="1">
      <alignment vertical="center"/>
    </xf>
    <xf numFmtId="3" fontId="5" fillId="0" borderId="16" xfId="0" applyNumberFormat="1" applyFont="1" applyFill="1" applyBorder="1"/>
    <xf numFmtId="0" fontId="6" fillId="0" borderId="15" xfId="0" applyFont="1" applyFill="1" applyBorder="1" applyAlignment="1">
      <alignment horizontal="center" vertical="center"/>
    </xf>
    <xf numFmtId="0" fontId="6" fillId="0" borderId="15" xfId="0" applyFont="1" applyFill="1" applyBorder="1" applyAlignment="1">
      <alignment horizontal="left" vertical="center"/>
    </xf>
    <xf numFmtId="3" fontId="6" fillId="0" borderId="15" xfId="0" applyNumberFormat="1" applyFont="1" applyFill="1" applyBorder="1" applyAlignment="1">
      <alignment vertical="center"/>
    </xf>
    <xf numFmtId="3" fontId="7" fillId="0" borderId="12" xfId="0" applyNumberFormat="1" applyFont="1" applyFill="1" applyBorder="1" applyAlignment="1">
      <alignment horizontal="right"/>
    </xf>
    <xf numFmtId="0" fontId="6" fillId="0" borderId="13" xfId="0" applyFont="1" applyFill="1" applyBorder="1" applyAlignment="1">
      <alignment horizontal="center" vertical="center" wrapText="1"/>
    </xf>
    <xf numFmtId="3" fontId="6" fillId="0" borderId="0" xfId="0" applyNumberFormat="1" applyFont="1" applyFill="1" applyAlignment="1">
      <alignment vertical="center"/>
    </xf>
    <xf numFmtId="173" fontId="6" fillId="0" borderId="0" xfId="28" applyNumberFormat="1" applyFont="1" applyFill="1" applyAlignment="1">
      <alignment vertical="center"/>
    </xf>
    <xf numFmtId="3" fontId="5" fillId="0" borderId="0" xfId="0" applyNumberFormat="1" applyFont="1" applyFill="1" applyAlignment="1">
      <alignment vertical="center"/>
    </xf>
    <xf numFmtId="49" fontId="7" fillId="0" borderId="14" xfId="0" applyNumberFormat="1" applyFont="1" applyFill="1" applyBorder="1" applyAlignment="1">
      <alignment wrapText="1" shrinkToFit="1"/>
    </xf>
    <xf numFmtId="3" fontId="6" fillId="0" borderId="0" xfId="0" applyNumberFormat="1" applyFont="1" applyFill="1" applyBorder="1" applyAlignment="1">
      <alignment horizontal="right" vertical="center"/>
    </xf>
    <xf numFmtId="49" fontId="6" fillId="0" borderId="14" xfId="0" applyNumberFormat="1" applyFont="1" applyBorder="1" applyAlignment="1">
      <alignment wrapText="1"/>
    </xf>
    <xf numFmtId="3" fontId="5" fillId="0" borderId="0" xfId="0" applyNumberFormat="1" applyFont="1" applyFill="1"/>
    <xf numFmtId="0" fontId="82" fillId="0" borderId="0" xfId="0" applyFont="1" applyAlignment="1">
      <alignment horizontal="left" vertical="top" wrapText="1" indent="1"/>
    </xf>
    <xf numFmtId="0" fontId="12" fillId="0" borderId="26" xfId="41" applyFont="1" applyBorder="1" applyAlignment="1">
      <alignment horizontal="right"/>
    </xf>
    <xf numFmtId="0" fontId="12" fillId="0" borderId="0" xfId="41" applyFont="1" applyAlignment="1">
      <alignment horizontal="center" vertical="top" wrapText="1"/>
    </xf>
    <xf numFmtId="0" fontId="90" fillId="0" borderId="0" xfId="0" applyFont="1" applyAlignment="1">
      <alignment horizontal="center" vertical="top" wrapText="1"/>
    </xf>
    <xf numFmtId="0" fontId="90" fillId="0" borderId="0" xfId="0" applyFont="1" applyAlignment="1">
      <alignment horizontal="center" vertical="top"/>
    </xf>
    <xf numFmtId="0" fontId="82" fillId="0" borderId="0" xfId="0" applyFont="1" applyAlignment="1">
      <alignment horizontal="left" vertical="top" wrapText="1"/>
    </xf>
    <xf numFmtId="0" fontId="82" fillId="0" borderId="0" xfId="0" applyFont="1" applyAlignment="1">
      <alignment vertical="top" wrapText="1"/>
    </xf>
    <xf numFmtId="0" fontId="6" fillId="0" borderId="24" xfId="0" applyFont="1" applyFill="1" applyBorder="1" applyAlignment="1">
      <alignment horizontal="center" vertical="center" wrapText="1"/>
    </xf>
    <xf numFmtId="0" fontId="6" fillId="0" borderId="0" xfId="0" applyFont="1" applyAlignment="1">
      <alignment horizontal="center" vertical="center" wrapText="1"/>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24" fillId="0" borderId="0" xfId="0" applyFont="1" applyAlignment="1">
      <alignment horizontal="center" vertical="center"/>
    </xf>
    <xf numFmtId="0" fontId="123" fillId="0" borderId="0" xfId="0" applyFont="1" applyAlignment="1">
      <alignment horizontal="center" vertical="center"/>
    </xf>
    <xf numFmtId="0" fontId="49" fillId="0" borderId="33" xfId="0" applyFont="1" applyBorder="1" applyAlignment="1">
      <alignment horizontal="center" vertical="center" wrapText="1"/>
    </xf>
    <xf numFmtId="0" fontId="121" fillId="0" borderId="0" xfId="0" applyFont="1" applyAlignment="1">
      <alignment horizontal="center" vertical="center" wrapText="1"/>
    </xf>
    <xf numFmtId="0" fontId="122" fillId="0" borderId="0" xfId="0" applyFont="1" applyAlignment="1">
      <alignment horizontal="center" vertical="center"/>
    </xf>
    <xf numFmtId="0" fontId="1" fillId="0" borderId="33" xfId="0" applyFont="1" applyBorder="1" applyAlignment="1">
      <alignment horizontal="center" vertical="center" wrapText="1"/>
    </xf>
    <xf numFmtId="0" fontId="121" fillId="0" borderId="0" xfId="0" applyFont="1" applyAlignment="1">
      <alignment horizontal="center" vertical="center"/>
    </xf>
    <xf numFmtId="0" fontId="1" fillId="0" borderId="13" xfId="0" applyFont="1" applyBorder="1" applyAlignment="1">
      <alignment horizontal="center" vertical="center" wrapText="1"/>
    </xf>
    <xf numFmtId="0" fontId="121" fillId="0" borderId="33" xfId="0" applyFont="1" applyBorder="1" applyAlignment="1">
      <alignment horizontal="center" vertical="center" wrapText="1"/>
    </xf>
    <xf numFmtId="0" fontId="110" fillId="0" borderId="33" xfId="0" applyFont="1" applyBorder="1" applyAlignment="1">
      <alignment horizontal="center" vertical="center" wrapText="1"/>
    </xf>
    <xf numFmtId="0" fontId="10" fillId="0" borderId="0" xfId="0" applyFont="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5" fillId="0" borderId="0" xfId="0" applyFont="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45" xfId="0" applyFont="1" applyFill="1" applyBorder="1" applyAlignment="1">
      <alignment horizontal="center" vertical="center" wrapText="1"/>
    </xf>
    <xf numFmtId="0" fontId="83" fillId="0" borderId="0" xfId="0" applyFont="1" applyAlignment="1">
      <alignment horizontal="center" vertical="top" wrapText="1"/>
    </xf>
    <xf numFmtId="172" fontId="8" fillId="0" borderId="13" xfId="0" applyNumberFormat="1" applyFont="1" applyFill="1" applyBorder="1" applyAlignment="1">
      <alignment horizontal="center" vertical="center" wrapText="1"/>
    </xf>
    <xf numFmtId="172" fontId="8" fillId="0" borderId="13" xfId="0" applyNumberFormat="1" applyFont="1" applyFill="1" applyBorder="1" applyAlignment="1" applyProtection="1">
      <alignment horizontal="center" vertical="center" wrapText="1"/>
    </xf>
    <xf numFmtId="172" fontId="8" fillId="0" borderId="17" xfId="0" applyNumberFormat="1" applyFont="1" applyFill="1" applyBorder="1" applyAlignment="1" applyProtection="1">
      <alignment horizontal="center" vertical="center" wrapText="1"/>
    </xf>
    <xf numFmtId="172" fontId="8" fillId="0" borderId="23" xfId="0" applyNumberFormat="1" applyFont="1" applyFill="1" applyBorder="1" applyAlignment="1" applyProtection="1">
      <alignment horizontal="center" vertical="center" wrapText="1"/>
    </xf>
    <xf numFmtId="0" fontId="8" fillId="0" borderId="13"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172" fontId="8" fillId="0" borderId="22" xfId="0" applyNumberFormat="1" applyFont="1" applyFill="1" applyBorder="1" applyAlignment="1" applyProtection="1">
      <alignment horizontal="center" vertical="center" wrapText="1"/>
    </xf>
    <xf numFmtId="0" fontId="8" fillId="0" borderId="19" xfId="69" applyFont="1" applyFill="1" applyBorder="1" applyAlignment="1">
      <alignment horizontal="center" vertical="center"/>
    </xf>
    <xf numFmtId="0" fontId="8" fillId="0" borderId="4" xfId="69" applyFont="1" applyFill="1" applyBorder="1" applyAlignment="1">
      <alignment horizontal="center" vertical="center"/>
    </xf>
    <xf numFmtId="0" fontId="8" fillId="0" borderId="25" xfId="69" applyFont="1" applyFill="1" applyBorder="1" applyAlignment="1">
      <alignment horizontal="center" vertical="center"/>
    </xf>
    <xf numFmtId="0" fontId="83" fillId="0" borderId="0" xfId="0" applyFont="1" applyAlignment="1">
      <alignment horizontal="center" vertical="center" wrapText="1"/>
    </xf>
    <xf numFmtId="0" fontId="12" fillId="0" borderId="0" xfId="41" applyFont="1" applyBorder="1" applyAlignment="1">
      <alignment horizontal="right"/>
    </xf>
    <xf numFmtId="0" fontId="5" fillId="0" borderId="0" xfId="41" applyFont="1" applyAlignment="1">
      <alignment horizontal="center" vertical="center" wrapText="1"/>
    </xf>
    <xf numFmtId="0" fontId="12" fillId="0" borderId="0" xfId="41" applyFont="1" applyAlignment="1">
      <alignment horizontal="center" vertical="center" wrapText="1"/>
    </xf>
    <xf numFmtId="0" fontId="83" fillId="0" borderId="17" xfId="0" applyFont="1" applyFill="1" applyBorder="1" applyAlignment="1">
      <alignment horizontal="center" vertical="center" wrapText="1"/>
    </xf>
    <xf numFmtId="0" fontId="83" fillId="0" borderId="23" xfId="0" applyFont="1" applyFill="1" applyBorder="1" applyAlignment="1">
      <alignment horizontal="center" vertical="center" wrapText="1"/>
    </xf>
    <xf numFmtId="0" fontId="83" fillId="0" borderId="13"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83" fillId="0" borderId="25" xfId="0" applyFont="1" applyFill="1" applyBorder="1" applyAlignment="1">
      <alignment horizontal="center" vertical="center" wrapText="1"/>
    </xf>
    <xf numFmtId="0" fontId="83" fillId="0" borderId="19" xfId="0" applyFont="1" applyFill="1" applyBorder="1" applyAlignment="1">
      <alignment horizontal="center" vertical="center"/>
    </xf>
    <xf numFmtId="0" fontId="83" fillId="0" borderId="4" xfId="0" applyFont="1" applyFill="1" applyBorder="1" applyAlignment="1">
      <alignment horizontal="center" vertical="center"/>
    </xf>
    <xf numFmtId="0" fontId="83" fillId="0" borderId="25" xfId="0" applyFont="1" applyFill="1" applyBorder="1" applyAlignment="1">
      <alignment horizontal="center" vertical="center"/>
    </xf>
    <xf numFmtId="14" fontId="104" fillId="0" borderId="17" xfId="0" applyNumberFormat="1" applyFont="1" applyFill="1" applyBorder="1" applyAlignment="1">
      <alignment horizontal="center" vertical="center" wrapText="1"/>
    </xf>
    <xf numFmtId="0" fontId="104" fillId="0" borderId="22" xfId="0" applyNumberFormat="1" applyFont="1" applyFill="1" applyBorder="1" applyAlignment="1">
      <alignment horizontal="center" vertical="center" wrapText="1"/>
    </xf>
    <xf numFmtId="0" fontId="104" fillId="0" borderId="23"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3" fontId="6" fillId="0" borderId="23" xfId="0" applyNumberFormat="1" applyFont="1" applyFill="1" applyBorder="1" applyAlignment="1">
      <alignment horizontal="center" vertical="center" wrapText="1"/>
    </xf>
    <xf numFmtId="49" fontId="5" fillId="0" borderId="0" xfId="0" applyNumberFormat="1" applyFont="1" applyAlignment="1">
      <alignment horizontal="left" wrapText="1"/>
    </xf>
    <xf numFmtId="49" fontId="10" fillId="0" borderId="0" xfId="0" applyNumberFormat="1" applyFont="1" applyBorder="1" applyAlignment="1">
      <alignment horizontal="center"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49" fontId="6" fillId="0" borderId="20"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6" fillId="0" borderId="25" xfId="0" applyNumberFormat="1" applyFont="1" applyFill="1" applyBorder="1" applyAlignment="1">
      <alignment horizontal="center" vertical="center" wrapText="1"/>
    </xf>
    <xf numFmtId="49" fontId="20" fillId="0" borderId="27" xfId="0" applyNumberFormat="1" applyFont="1" applyBorder="1" applyAlignment="1">
      <alignment horizontal="center" vertical="center" shrinkToFit="1"/>
    </xf>
    <xf numFmtId="49" fontId="20" fillId="0" borderId="28" xfId="0" applyNumberFormat="1" applyFont="1" applyBorder="1" applyAlignment="1">
      <alignment horizontal="center" vertical="center" shrinkToFit="1"/>
    </xf>
    <xf numFmtId="3" fontId="6" fillId="0" borderId="29"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32" xfId="0" applyNumberFormat="1" applyFont="1" applyFill="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vertical="center"/>
    </xf>
    <xf numFmtId="3" fontId="19" fillId="0" borderId="12" xfId="0" applyNumberFormat="1" applyFont="1" applyBorder="1" applyAlignment="1">
      <alignment horizontal="right" vertical="center"/>
    </xf>
    <xf numFmtId="3" fontId="2" fillId="0" borderId="0" xfId="0" applyNumberFormat="1" applyFont="1" applyBorder="1" applyAlignment="1">
      <alignment horizontal="right"/>
    </xf>
    <xf numFmtId="3" fontId="2" fillId="0" borderId="0" xfId="0" applyNumberFormat="1" applyFont="1" applyBorder="1" applyAlignment="1">
      <alignment horizontal="center"/>
    </xf>
    <xf numFmtId="0" fontId="10" fillId="0" borderId="0" xfId="0" applyFont="1" applyBorder="1" applyAlignment="1">
      <alignment horizontal="center" vertical="center"/>
    </xf>
  </cellXfs>
  <cellStyles count="7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71"/>
    <cellStyle name="Comma 3" xfId="70"/>
    <cellStyle name="Explanatory Text" xfId="29" builtinId="53" customBuiltin="1"/>
    <cellStyle name="Good" xfId="30" builtinId="26" customBuiltin="1"/>
    <cellStyle name="Header1" xfId="31"/>
    <cellStyle name="Header2" xfId="32"/>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 xfId="39"/>
    <cellStyle name="Neutral" xfId="40" builtinId="28" customBuiltin="1"/>
    <cellStyle name="Normal" xfId="0" builtinId="0"/>
    <cellStyle name="Normal 2" xfId="69"/>
    <cellStyle name="Normal 2 2" xfId="41"/>
    <cellStyle name="Normal 3" xfId="42"/>
    <cellStyle name="Normal 4" xfId="68"/>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 name=" [0.00]_ Att. 1- Cover" xfId="48"/>
    <cellStyle name="_ Att. 1- Cover" xfId="49"/>
    <cellStyle name="?_ Att. 1- Cover" xfId="50"/>
    <cellStyle name="똿뗦먛귟 [0.00]_PRODUCT DETAIL Q1" xfId="51"/>
    <cellStyle name="똿뗦먛귟_PRODUCT DETAIL Q1" xfId="52"/>
    <cellStyle name="믅됞 [0.00]_PRODUCT DETAIL Q1" xfId="53"/>
    <cellStyle name="믅됞_PRODUCT DETAIL Q1" xfId="54"/>
    <cellStyle name="백분율_95" xfId="55"/>
    <cellStyle name="뷭?_BOOKSHIP" xfId="56"/>
    <cellStyle name="콤마 [0]_1202" xfId="57"/>
    <cellStyle name="콤마_1202" xfId="58"/>
    <cellStyle name="통화 [0]_1202" xfId="59"/>
    <cellStyle name="통화_1202" xfId="60"/>
    <cellStyle name="표준_(정보부문)월별인원계획" xfId="61"/>
    <cellStyle name="一般_99Q3647-ALL-CAS2" xfId="62"/>
    <cellStyle name="千分位[0]_Book1" xfId="63"/>
    <cellStyle name="千分位_99Q3647-ALL-CAS2" xfId="64"/>
    <cellStyle name="貨幣 [0]_Book1" xfId="65"/>
    <cellStyle name="貨幣[0]_BRE" xfId="66"/>
    <cellStyle name="貨幣_Book1"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466725</xdr:colOff>
      <xdr:row>0</xdr:row>
      <xdr:rowOff>38100</xdr:rowOff>
    </xdr:from>
    <xdr:to>
      <xdr:col>8</xdr:col>
      <xdr:colOff>666750</xdr:colOff>
      <xdr:row>2</xdr:row>
      <xdr:rowOff>47625</xdr:rowOff>
    </xdr:to>
    <xdr:sp macro="" textlink="">
      <xdr:nvSpPr>
        <xdr:cNvPr id="31745" name="Rectangle 1"/>
        <xdr:cNvSpPr>
          <a:spLocks noChangeArrowheads="1"/>
        </xdr:cNvSpPr>
      </xdr:nvSpPr>
      <xdr:spPr bwMode="auto">
        <a:xfrm>
          <a:off x="6400800" y="38100"/>
          <a:ext cx="1400175" cy="657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800"/>
            </a:lnSpc>
            <a:defRPr sz="1000"/>
          </a:pPr>
          <a:r>
            <a:rPr lang="vi-VN" sz="1000" b="1" i="0" u="none" strike="noStrike" baseline="0">
              <a:solidFill>
                <a:srgbClr val="000000"/>
              </a:solidFill>
              <a:latin typeface="Times New Roman"/>
              <a:cs typeface="Times New Roman"/>
            </a:rPr>
            <a:t>Đơn vị báo cáo</a:t>
          </a:r>
          <a:r>
            <a:rPr lang="vi-VN" sz="1000" b="0" i="0" u="none" strike="noStrike" baseline="0">
              <a:solidFill>
                <a:srgbClr val="000000"/>
              </a:solidFill>
              <a:latin typeface="Times New Roman"/>
              <a:cs typeface="Times New Roman"/>
            </a:rPr>
            <a:t>: Sở Tài chính;</a:t>
          </a:r>
        </a:p>
        <a:p>
          <a:pPr algn="l" rtl="0">
            <a:lnSpc>
              <a:spcPts val="800"/>
            </a:lnSpc>
            <a:defRPr sz="1000"/>
          </a:pPr>
          <a:r>
            <a:rPr lang="vi-VN" sz="1000" b="1" i="0" u="none" strike="noStrike" baseline="0">
              <a:solidFill>
                <a:srgbClr val="000000"/>
              </a:solidFill>
              <a:latin typeface="Times New Roman"/>
              <a:cs typeface="Times New Roman"/>
            </a:rPr>
            <a:t>Đơn vị nhận báo cáo</a:t>
          </a:r>
          <a:r>
            <a:rPr lang="vi-VN" sz="1000" b="0" i="0" u="none" strike="noStrike" baseline="0">
              <a:solidFill>
                <a:srgbClr val="000000"/>
              </a:solidFill>
              <a:latin typeface="Times New Roman"/>
              <a:cs typeface="Times New Roman"/>
            </a:rPr>
            <a:t>: TT Tỉnh ủy; TT UBND Tỉnh; VP Tỉnh ủy; VP UBND Tỉnh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238125</xdr:colOff>
      <xdr:row>0</xdr:row>
      <xdr:rowOff>38100</xdr:rowOff>
    </xdr:from>
    <xdr:to>
      <xdr:col>9</xdr:col>
      <xdr:colOff>561975</xdr:colOff>
      <xdr:row>1</xdr:row>
      <xdr:rowOff>419100</xdr:rowOff>
    </xdr:to>
    <xdr:sp macro="" textlink="">
      <xdr:nvSpPr>
        <xdr:cNvPr id="35841" name="Rectangle 1"/>
        <xdr:cNvSpPr>
          <a:spLocks noChangeArrowheads="1"/>
        </xdr:cNvSpPr>
      </xdr:nvSpPr>
      <xdr:spPr bwMode="auto">
        <a:xfrm>
          <a:off x="5172075" y="38100"/>
          <a:ext cx="1628775" cy="657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vi-VN" sz="1000" b="1" i="0" u="none" strike="noStrike" baseline="0">
              <a:solidFill>
                <a:srgbClr val="000000"/>
              </a:solidFill>
              <a:latin typeface="Times New Roman"/>
              <a:cs typeface="Times New Roman"/>
            </a:rPr>
            <a:t>Đơn vị báo cáo</a:t>
          </a:r>
          <a:r>
            <a:rPr lang="vi-VN" sz="1000" b="0" i="0" u="none" strike="noStrike" baseline="0">
              <a:solidFill>
                <a:srgbClr val="000000"/>
              </a:solidFill>
              <a:latin typeface="Times New Roman"/>
              <a:cs typeface="Times New Roman"/>
            </a:rPr>
            <a:t>: Sở Tài chính;</a:t>
          </a:r>
        </a:p>
        <a:p>
          <a:pPr algn="l" rtl="0">
            <a:defRPr sz="1000"/>
          </a:pPr>
          <a:r>
            <a:rPr lang="vi-VN" sz="1000" b="1" i="0" u="none" strike="noStrike" baseline="0">
              <a:solidFill>
                <a:srgbClr val="000000"/>
              </a:solidFill>
              <a:latin typeface="Times New Roman"/>
              <a:cs typeface="Times New Roman"/>
            </a:rPr>
            <a:t>Đơn vị nhận báo cáo</a:t>
          </a:r>
          <a:r>
            <a:rPr lang="vi-VN" sz="1000" b="0" i="0" u="none" strike="noStrike" baseline="0">
              <a:solidFill>
                <a:srgbClr val="000000"/>
              </a:solidFill>
              <a:latin typeface="Times New Roman"/>
              <a:cs typeface="Times New Roman"/>
            </a:rPr>
            <a:t>: TT Tỉnh ủy; TT UBND Tỉnh; VP Tỉnh ủy; VP UBND Tỉnh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2486025</xdr:colOff>
      <xdr:row>76</xdr:row>
      <xdr:rowOff>57150</xdr:rowOff>
    </xdr:from>
    <xdr:to>
      <xdr:col>2</xdr:col>
      <xdr:colOff>247650</xdr:colOff>
      <xdr:row>77</xdr:row>
      <xdr:rowOff>200025</xdr:rowOff>
    </xdr:to>
    <xdr:sp macro="" textlink="">
      <xdr:nvSpPr>
        <xdr:cNvPr id="36865" name="Rectangle 1"/>
        <xdr:cNvSpPr>
          <a:spLocks noChangeArrowheads="1"/>
        </xdr:cNvSpPr>
      </xdr:nvSpPr>
      <xdr:spPr bwMode="auto">
        <a:xfrm>
          <a:off x="2886075" y="16021050"/>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75</xdr:row>
      <xdr:rowOff>95250</xdr:rowOff>
    </xdr:from>
    <xdr:to>
      <xdr:col>10</xdr:col>
      <xdr:colOff>457200</xdr:colOff>
      <xdr:row>77</xdr:row>
      <xdr:rowOff>180975</xdr:rowOff>
    </xdr:to>
    <xdr:sp macro="" textlink="">
      <xdr:nvSpPr>
        <xdr:cNvPr id="36866" name="Rectangle 2"/>
        <xdr:cNvSpPr>
          <a:spLocks noChangeArrowheads="1"/>
        </xdr:cNvSpPr>
      </xdr:nvSpPr>
      <xdr:spPr bwMode="auto">
        <a:xfrm>
          <a:off x="4200525" y="15821025"/>
          <a:ext cx="414337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76</xdr:row>
      <xdr:rowOff>38100</xdr:rowOff>
    </xdr:from>
    <xdr:to>
      <xdr:col>1</xdr:col>
      <xdr:colOff>1619250</xdr:colOff>
      <xdr:row>77</xdr:row>
      <xdr:rowOff>133350</xdr:rowOff>
    </xdr:to>
    <xdr:sp macro="" textlink="">
      <xdr:nvSpPr>
        <xdr:cNvPr id="36867" name="Rectangle 3"/>
        <xdr:cNvSpPr>
          <a:spLocks noChangeArrowheads="1"/>
        </xdr:cNvSpPr>
      </xdr:nvSpPr>
      <xdr:spPr bwMode="auto">
        <a:xfrm>
          <a:off x="95250" y="16002000"/>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2486025</xdr:colOff>
      <xdr:row>82</xdr:row>
      <xdr:rowOff>57150</xdr:rowOff>
    </xdr:from>
    <xdr:to>
      <xdr:col>2</xdr:col>
      <xdr:colOff>247650</xdr:colOff>
      <xdr:row>83</xdr:row>
      <xdr:rowOff>200025</xdr:rowOff>
    </xdr:to>
    <xdr:sp macro="" textlink="">
      <xdr:nvSpPr>
        <xdr:cNvPr id="25601" name="Rectangle 1"/>
        <xdr:cNvSpPr>
          <a:spLocks noChangeArrowheads="1"/>
        </xdr:cNvSpPr>
      </xdr:nvSpPr>
      <xdr:spPr bwMode="auto">
        <a:xfrm>
          <a:off x="2886075" y="13735050"/>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81</xdr:row>
      <xdr:rowOff>95250</xdr:rowOff>
    </xdr:from>
    <xdr:to>
      <xdr:col>10</xdr:col>
      <xdr:colOff>457200</xdr:colOff>
      <xdr:row>83</xdr:row>
      <xdr:rowOff>180975</xdr:rowOff>
    </xdr:to>
    <xdr:sp macro="" textlink="">
      <xdr:nvSpPr>
        <xdr:cNvPr id="25602" name="Rectangle 2"/>
        <xdr:cNvSpPr>
          <a:spLocks noChangeArrowheads="1"/>
        </xdr:cNvSpPr>
      </xdr:nvSpPr>
      <xdr:spPr bwMode="auto">
        <a:xfrm>
          <a:off x="4200525" y="13535025"/>
          <a:ext cx="585787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82</xdr:row>
      <xdr:rowOff>38100</xdr:rowOff>
    </xdr:from>
    <xdr:to>
      <xdr:col>1</xdr:col>
      <xdr:colOff>1619250</xdr:colOff>
      <xdr:row>83</xdr:row>
      <xdr:rowOff>133350</xdr:rowOff>
    </xdr:to>
    <xdr:sp macro="" textlink="">
      <xdr:nvSpPr>
        <xdr:cNvPr id="25603" name="Rectangle 3"/>
        <xdr:cNvSpPr>
          <a:spLocks noChangeArrowheads="1"/>
        </xdr:cNvSpPr>
      </xdr:nvSpPr>
      <xdr:spPr bwMode="auto">
        <a:xfrm>
          <a:off x="95250" y="13716000"/>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2486025</xdr:colOff>
      <xdr:row>83</xdr:row>
      <xdr:rowOff>57150</xdr:rowOff>
    </xdr:from>
    <xdr:to>
      <xdr:col>2</xdr:col>
      <xdr:colOff>247650</xdr:colOff>
      <xdr:row>84</xdr:row>
      <xdr:rowOff>200025</xdr:rowOff>
    </xdr:to>
    <xdr:sp macro="" textlink="">
      <xdr:nvSpPr>
        <xdr:cNvPr id="26625" name="Rectangle 1"/>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26" name="Rectangle 2"/>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27" name="Rectangle 3"/>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twoCellAnchor>
    <xdr:from>
      <xdr:col>1</xdr:col>
      <xdr:colOff>2486025</xdr:colOff>
      <xdr:row>83</xdr:row>
      <xdr:rowOff>57150</xdr:rowOff>
    </xdr:from>
    <xdr:to>
      <xdr:col>2</xdr:col>
      <xdr:colOff>247650</xdr:colOff>
      <xdr:row>84</xdr:row>
      <xdr:rowOff>200025</xdr:rowOff>
    </xdr:to>
    <xdr:sp macro="" textlink="">
      <xdr:nvSpPr>
        <xdr:cNvPr id="26634" name="Rectangle 10"/>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35" name="Rectangle 11"/>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36" name="Rectangle 12"/>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twoCellAnchor>
    <xdr:from>
      <xdr:col>1</xdr:col>
      <xdr:colOff>2486025</xdr:colOff>
      <xdr:row>83</xdr:row>
      <xdr:rowOff>57150</xdr:rowOff>
    </xdr:from>
    <xdr:to>
      <xdr:col>2</xdr:col>
      <xdr:colOff>247650</xdr:colOff>
      <xdr:row>84</xdr:row>
      <xdr:rowOff>200025</xdr:rowOff>
    </xdr:to>
    <xdr:sp macro="" textlink="">
      <xdr:nvSpPr>
        <xdr:cNvPr id="26643" name="Rectangle 19"/>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44" name="Rectangle 20"/>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45" name="Rectangle 21"/>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uong\QLNS\Nam%202017\Thu%20-%20chi%202017\Thang%207-2017\QLNS\Nam%202017\Thu%20-%20chi%202017\Thang%205-2017\Thang%203-2017\Thu%20chi%20va%20DBTuan%20(31-03-2017%20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uong\QLNS\Nam%202018\Du%20toan%202018\Du%20toan%202018\Uth%20thu-chi%202017-%20dt%20thu-chi%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1-TH Thu"/>
      <sheetName val="CackhoanLoaitru"/>
      <sheetName val="thu noi dia(BTC)"/>
      <sheetName val="thu noi dia(HĐND) (A Hieu BTC)"/>
      <sheetName val="SoSanhThucHienThu"/>
      <sheetName val="CT MTQG"/>
      <sheetName val="B5-01 (NST)"/>
      <sheetName val="B5-01(NSH)"/>
      <sheetName val="thu noi dia(HĐND) (ko do, cho)"/>
      <sheetName val="thu"/>
      <sheetName val="010.1"/>
      <sheetName val="010.2"/>
      <sheetName val="010.3"/>
      <sheetName val="thu noi dia(HĐND)"/>
      <sheetName val="thu 2017"/>
      <sheetName val="thu 31-03-2017"/>
      <sheetName val="0105-TH chi"/>
      <sheetName val="Chi"/>
      <sheetName val="Chi (HĐND)"/>
      <sheetName val="Chi 2017"/>
      <sheetName val="chi 31-03-2017"/>
      <sheetName val="Chi (HĐND) (ko ke chuyen nguon)"/>
      <sheetName val="Chi (A-B-C)"/>
      <sheetName val="Chi (A-B-C) ko ke chi DTPT khac"/>
      <sheetName val="Bao cao so thang truoc"/>
      <sheetName val="Bao cao"/>
      <sheetName val="So lieu"/>
      <sheetName val="cap tinh"/>
      <sheetName val="Cap huyen"/>
      <sheetName val="cap xa"/>
      <sheetName val="Số liệu ĐB KBNN"/>
      <sheetName val="DLKB 2016"/>
      <sheetName val="Thu khac"/>
      <sheetName val="DLKB"/>
      <sheetName val="XDC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E8">
            <v>2099355.5940959998</v>
          </cell>
        </row>
        <row r="9">
          <cell r="E9">
            <v>47869.205333999998</v>
          </cell>
        </row>
        <row r="10">
          <cell r="E10">
            <v>25072</v>
          </cell>
        </row>
        <row r="11">
          <cell r="E11">
            <v>4970.2053340000002</v>
          </cell>
        </row>
        <row r="12">
          <cell r="E12">
            <v>17825</v>
          </cell>
        </row>
        <row r="13">
          <cell r="E13">
            <v>0</v>
          </cell>
        </row>
        <row r="14">
          <cell r="E14">
            <v>1</v>
          </cell>
        </row>
        <row r="15">
          <cell r="E15">
            <v>1</v>
          </cell>
        </row>
        <row r="16">
          <cell r="E16">
            <v>93117.212645000007</v>
          </cell>
        </row>
        <row r="17">
          <cell r="E17">
            <v>59841.608395000003</v>
          </cell>
        </row>
        <row r="18">
          <cell r="E18">
            <v>18254.119286000001</v>
          </cell>
        </row>
        <row r="19">
          <cell r="E19">
            <v>-9.2719999993278179E-3</v>
          </cell>
        </row>
        <row r="20">
          <cell r="E20">
            <v>5643.1356780000006</v>
          </cell>
        </row>
        <row r="21">
          <cell r="E21">
            <v>0.5</v>
          </cell>
        </row>
        <row r="22">
          <cell r="E22">
            <v>9377.8585579999981</v>
          </cell>
        </row>
        <row r="23">
          <cell r="E23">
            <v>21940.700362</v>
          </cell>
        </row>
        <row r="24">
          <cell r="E24">
            <v>3798.1029319999998</v>
          </cell>
        </row>
        <row r="25">
          <cell r="E25">
            <v>18109.916854999999</v>
          </cell>
        </row>
        <row r="26">
          <cell r="E26">
            <v>20.163723000000001</v>
          </cell>
        </row>
        <row r="27">
          <cell r="E27">
            <v>0</v>
          </cell>
        </row>
        <row r="28">
          <cell r="E28">
            <v>12.516852</v>
          </cell>
        </row>
        <row r="29">
          <cell r="E29">
            <v>318506.10038600001</v>
          </cell>
        </row>
        <row r="30">
          <cell r="E30">
            <v>135049.00699299999</v>
          </cell>
        </row>
        <row r="31">
          <cell r="E31">
            <v>178045.41706200002</v>
          </cell>
        </row>
        <row r="32">
          <cell r="E32">
            <v>975.71136300000001</v>
          </cell>
        </row>
        <row r="33">
          <cell r="E33">
            <v>1772.467132</v>
          </cell>
        </row>
        <row r="34">
          <cell r="E34">
            <v>42.745000000000005</v>
          </cell>
        </row>
        <row r="35">
          <cell r="E35">
            <v>2620.7528360000001</v>
          </cell>
        </row>
        <row r="36">
          <cell r="E36">
            <v>36465.873264000002</v>
          </cell>
        </row>
        <row r="37">
          <cell r="E37">
            <v>232.5205</v>
          </cell>
        </row>
        <row r="38">
          <cell r="E38">
            <v>107272.726667</v>
          </cell>
        </row>
        <row r="39">
          <cell r="E39">
            <v>507004.40037199995</v>
          </cell>
        </row>
        <row r="40">
          <cell r="E40">
            <v>111857.13414000001</v>
          </cell>
        </row>
        <row r="41">
          <cell r="E41">
            <v>138071.89475199999</v>
          </cell>
        </row>
        <row r="42">
          <cell r="E42">
            <v>737.20204100000001</v>
          </cell>
        </row>
        <row r="43">
          <cell r="E43">
            <v>89704.480098999993</v>
          </cell>
        </row>
        <row r="44">
          <cell r="E44">
            <v>46287.217664000003</v>
          </cell>
        </row>
        <row r="45">
          <cell r="E45">
            <v>1342.994948</v>
          </cell>
        </row>
        <row r="47">
          <cell r="E47">
            <v>43499.083330999987</v>
          </cell>
        </row>
        <row r="48">
          <cell r="E48">
            <v>673518.74234300002</v>
          </cell>
        </row>
        <row r="49">
          <cell r="E49">
            <v>17168.569104999999</v>
          </cell>
        </row>
        <row r="50">
          <cell r="E50">
            <v>4130321.615882</v>
          </cell>
        </row>
        <row r="51">
          <cell r="E51">
            <v>992344.76590100001</v>
          </cell>
        </row>
        <row r="52">
          <cell r="E52">
            <v>758238.7771699999</v>
          </cell>
        </row>
        <row r="53">
          <cell r="E53">
            <v>1538970</v>
          </cell>
        </row>
        <row r="54">
          <cell r="E54">
            <v>1407126</v>
          </cell>
        </row>
        <row r="55">
          <cell r="E55">
            <v>131844</v>
          </cell>
        </row>
        <row r="58">
          <cell r="E58">
            <v>820963.10081099998</v>
          </cell>
        </row>
        <row r="60">
          <cell r="E60">
            <v>19804.972000000002</v>
          </cell>
        </row>
      </sheetData>
      <sheetData sheetId="11" refreshError="1">
        <row r="9">
          <cell r="E9">
            <v>2342176.9830710003</v>
          </cell>
        </row>
        <row r="10">
          <cell r="E10">
            <v>842958.65639600018</v>
          </cell>
        </row>
        <row r="11">
          <cell r="E11">
            <v>135792.32000000001</v>
          </cell>
        </row>
        <row r="12">
          <cell r="E12">
            <v>52033.32</v>
          </cell>
        </row>
        <row r="13">
          <cell r="E13">
            <v>83759</v>
          </cell>
        </row>
        <row r="15">
          <cell r="E15">
            <v>614.99699999999996</v>
          </cell>
        </row>
        <row r="17">
          <cell r="E17">
            <v>197962</v>
          </cell>
        </row>
        <row r="18">
          <cell r="E18">
            <v>508589.33939600008</v>
          </cell>
        </row>
        <row r="19">
          <cell r="E19">
            <v>1499218.3266749999</v>
          </cell>
        </row>
        <row r="20">
          <cell r="E20">
            <v>131650.72700499999</v>
          </cell>
        </row>
        <row r="21">
          <cell r="E21">
            <v>33309.092405999996</v>
          </cell>
        </row>
        <row r="22">
          <cell r="E22">
            <v>6429.1333020000002</v>
          </cell>
        </row>
        <row r="23">
          <cell r="E23">
            <v>612604.476562</v>
          </cell>
        </row>
        <row r="24">
          <cell r="E24">
            <v>110508.64888200001</v>
          </cell>
        </row>
        <row r="25">
          <cell r="E25">
            <v>22968.972882000002</v>
          </cell>
        </row>
        <row r="26">
          <cell r="E26">
            <v>3295.2202540000003</v>
          </cell>
        </row>
        <row r="27">
          <cell r="E27">
            <v>8465.3897780000007</v>
          </cell>
        </row>
        <row r="28">
          <cell r="E28">
            <v>118029.08482199999</v>
          </cell>
        </row>
        <row r="29">
          <cell r="E29">
            <v>326479.75829799997</v>
          </cell>
        </row>
        <row r="30">
          <cell r="E30">
            <v>104945.23711099999</v>
          </cell>
        </row>
        <row r="31">
          <cell r="E31">
            <v>20532.585373000002</v>
          </cell>
        </row>
        <row r="32">
          <cell r="E32">
            <v>0</v>
          </cell>
        </row>
        <row r="33">
          <cell r="E33">
            <v>0</v>
          </cell>
        </row>
        <row r="34">
          <cell r="E34">
            <v>20689.550999999999</v>
          </cell>
        </row>
        <row r="35">
          <cell r="E35">
            <v>3304.2730000000001</v>
          </cell>
        </row>
        <row r="36">
          <cell r="E36">
            <v>17385.277999999998</v>
          </cell>
        </row>
        <row r="37">
          <cell r="E37">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ụ lục số 1"/>
      <sheetName val="Phụ lục số 3a"/>
      <sheetName val="Phụ lục số 2"/>
      <sheetName val="Phụ lục số 3"/>
      <sheetName val="Phụ lục số 4"/>
      <sheetName val="Phụ lục số 5"/>
      <sheetName val="Phụ lục số 6"/>
      <sheetName val="TLTT nam 2016-huyen"/>
      <sheetName val="Phụ lục số 7"/>
      <sheetName val="Phụ lục số 1- HĐND"/>
      <sheetName val="Phụ lục số 2- HĐND"/>
      <sheetName val="Phụ lục số 3- HĐND"/>
      <sheetName val="Phụ lục số 4- HĐND"/>
      <sheetName val="Phụ lục số 1-KQPB"/>
      <sheetName val="Phụ lục số 2- KQPB"/>
      <sheetName val="Phụ lục số 3- KQPB"/>
      <sheetName val="KP hoạt động GD huyện năm 2016"/>
      <sheetName val="Phụ lục số 4-KQPB"/>
      <sheetName val="Phụ lục số 5-KQPB"/>
      <sheetName val="Phụ lục số 1- CKNS"/>
      <sheetName val="Phụ lục số 2- CKNS"/>
      <sheetName val="Phụ lục số 3- CKNS"/>
      <sheetName val="Phụ lục số 4- CKNS"/>
      <sheetName val="SNGD"/>
      <sheetName val="Phụ lục số 5- CKNS"/>
      <sheetName val="Phụ lục số 6- CKNS"/>
      <sheetName val="Phụ lục số 7- CKNS"/>
      <sheetName val="Phụ lục số 8- CKNS"/>
      <sheetName val="Phụ lục số 9- CKNS"/>
      <sheetName val="Phụ lục số 10-CKNS"/>
      <sheetName val="Thu NSH"/>
      <sheetName val="Chi NSH"/>
      <sheetName val="Phụ lục số 8"/>
      <sheetName val="Bố trí"/>
      <sheetName val="Thu NSH 2012-2013"/>
      <sheetName val="TLTT 8 tháng"/>
      <sheetName val="Phụ lục số xxx"/>
      <sheetName val="Can doi 2015-2016"/>
    </sheetNames>
    <sheetDataSet>
      <sheetData sheetId="0">
        <row r="16">
          <cell r="H16">
            <v>104000</v>
          </cell>
          <cell r="K16">
            <v>104000</v>
          </cell>
          <cell r="N16">
            <v>110000</v>
          </cell>
          <cell r="Q16">
            <v>110000</v>
          </cell>
        </row>
        <row r="17">
          <cell r="H17">
            <v>20000</v>
          </cell>
          <cell r="K17">
            <v>20000</v>
          </cell>
          <cell r="N17">
            <v>22000</v>
          </cell>
          <cell r="Q17">
            <v>22000</v>
          </cell>
        </row>
        <row r="18">
          <cell r="H18">
            <v>76000</v>
          </cell>
          <cell r="K18">
            <v>76000</v>
          </cell>
          <cell r="N18">
            <v>78000</v>
          </cell>
          <cell r="Q18">
            <v>78000</v>
          </cell>
        </row>
        <row r="19">
          <cell r="H19">
            <v>0</v>
          </cell>
          <cell r="K19">
            <v>0</v>
          </cell>
          <cell r="N19">
            <v>0</v>
          </cell>
          <cell r="Q19">
            <v>0</v>
          </cell>
        </row>
        <row r="20">
          <cell r="K20">
            <v>0</v>
          </cell>
          <cell r="N20">
            <v>0</v>
          </cell>
          <cell r="Q20">
            <v>0</v>
          </cell>
        </row>
        <row r="21">
          <cell r="H21">
            <v>0</v>
          </cell>
          <cell r="K21">
            <v>0</v>
          </cell>
          <cell r="N21">
            <v>0</v>
          </cell>
          <cell r="Q21">
            <v>0</v>
          </cell>
        </row>
        <row r="22">
          <cell r="N22">
            <v>300000</v>
          </cell>
          <cell r="Q22">
            <v>300000</v>
          </cell>
        </row>
        <row r="23">
          <cell r="H23">
            <v>215000</v>
          </cell>
          <cell r="K23">
            <v>215000</v>
          </cell>
          <cell r="N23">
            <v>216000</v>
          </cell>
          <cell r="Q23">
            <v>216000</v>
          </cell>
        </row>
        <row r="24">
          <cell r="H24">
            <v>46000</v>
          </cell>
          <cell r="K24">
            <v>46000</v>
          </cell>
          <cell r="N24">
            <v>55000</v>
          </cell>
          <cell r="Q24">
            <v>55000</v>
          </cell>
        </row>
        <row r="25">
          <cell r="H25">
            <v>4000</v>
          </cell>
          <cell r="K25">
            <v>4000</v>
          </cell>
          <cell r="N25">
            <v>4000</v>
          </cell>
          <cell r="Q25">
            <v>4000</v>
          </cell>
        </row>
        <row r="26">
          <cell r="H26">
            <v>25000</v>
          </cell>
          <cell r="K26">
            <v>25000</v>
          </cell>
          <cell r="N26">
            <v>25000</v>
          </cell>
          <cell r="Q26">
            <v>25000</v>
          </cell>
        </row>
        <row r="27">
          <cell r="H27">
            <v>0</v>
          </cell>
          <cell r="K27">
            <v>0</v>
          </cell>
          <cell r="N27">
            <v>0</v>
          </cell>
          <cell r="Q27">
            <v>0</v>
          </cell>
        </row>
        <row r="28">
          <cell r="H28">
            <v>0</v>
          </cell>
          <cell r="K28">
            <v>0</v>
          </cell>
          <cell r="N28">
            <v>0</v>
          </cell>
          <cell r="Q28">
            <v>0</v>
          </cell>
        </row>
        <row r="30">
          <cell r="H30">
            <v>22840</v>
          </cell>
          <cell r="K30">
            <v>22840</v>
          </cell>
          <cell r="N30">
            <v>25360</v>
          </cell>
          <cell r="Q30">
            <v>25360</v>
          </cell>
        </row>
        <row r="31">
          <cell r="H31">
            <v>39000</v>
          </cell>
          <cell r="K31">
            <v>39000</v>
          </cell>
          <cell r="N31">
            <v>39500</v>
          </cell>
          <cell r="Q31">
            <v>39500</v>
          </cell>
        </row>
        <row r="32">
          <cell r="H32">
            <v>100</v>
          </cell>
          <cell r="K32">
            <v>100</v>
          </cell>
          <cell r="N32">
            <v>70</v>
          </cell>
          <cell r="Q32">
            <v>70</v>
          </cell>
        </row>
        <row r="33">
          <cell r="K33">
            <v>0</v>
          </cell>
          <cell r="N33">
            <v>0</v>
          </cell>
          <cell r="Q33">
            <v>0</v>
          </cell>
        </row>
        <row r="34">
          <cell r="H34">
            <v>60</v>
          </cell>
          <cell r="K34">
            <v>60</v>
          </cell>
          <cell r="N34">
            <v>70</v>
          </cell>
          <cell r="Q34">
            <v>70</v>
          </cell>
        </row>
        <row r="36">
          <cell r="H36">
            <v>450700</v>
          </cell>
          <cell r="K36">
            <v>450700</v>
          </cell>
          <cell r="N36">
            <v>469000</v>
          </cell>
          <cell r="Q36">
            <v>469000</v>
          </cell>
        </row>
        <row r="37">
          <cell r="H37">
            <v>339100</v>
          </cell>
          <cell r="K37">
            <v>339100</v>
          </cell>
          <cell r="N37">
            <v>350000</v>
          </cell>
          <cell r="Q37">
            <v>350000</v>
          </cell>
        </row>
        <row r="38">
          <cell r="H38">
            <v>2800</v>
          </cell>
          <cell r="K38">
            <v>2800</v>
          </cell>
          <cell r="N38">
            <v>3000</v>
          </cell>
          <cell r="Q38">
            <v>3000</v>
          </cell>
        </row>
        <row r="39">
          <cell r="H39">
            <v>7400</v>
          </cell>
          <cell r="K39">
            <v>7400</v>
          </cell>
          <cell r="N39">
            <v>8000</v>
          </cell>
          <cell r="Q39">
            <v>8000</v>
          </cell>
        </row>
        <row r="40">
          <cell r="H40">
            <v>0</v>
          </cell>
          <cell r="K40">
            <v>0</v>
          </cell>
          <cell r="N40">
            <v>0</v>
          </cell>
          <cell r="Q40">
            <v>0</v>
          </cell>
        </row>
        <row r="41">
          <cell r="K41">
            <v>0</v>
          </cell>
          <cell r="Q41">
            <v>0</v>
          </cell>
        </row>
        <row r="42">
          <cell r="H42">
            <v>210000</v>
          </cell>
          <cell r="K42">
            <v>210000</v>
          </cell>
          <cell r="N42">
            <v>235000</v>
          </cell>
          <cell r="Q42">
            <v>235000</v>
          </cell>
        </row>
        <row r="43">
          <cell r="H43">
            <v>500</v>
          </cell>
          <cell r="K43">
            <v>500</v>
          </cell>
          <cell r="N43">
            <v>0.13068600000000002</v>
          </cell>
          <cell r="Q43">
            <v>0.13068600000000002</v>
          </cell>
        </row>
        <row r="44">
          <cell r="H44">
            <v>6000</v>
          </cell>
          <cell r="K44">
            <v>6000</v>
          </cell>
          <cell r="N44">
            <v>6000</v>
          </cell>
          <cell r="Q44">
            <v>6000</v>
          </cell>
        </row>
        <row r="45">
          <cell r="H45">
            <v>390000</v>
          </cell>
          <cell r="K45">
            <v>390000</v>
          </cell>
          <cell r="N45">
            <v>435000</v>
          </cell>
          <cell r="Q45">
            <v>435000</v>
          </cell>
        </row>
        <row r="46">
          <cell r="H46">
            <v>1950000</v>
          </cell>
          <cell r="K46">
            <v>725400</v>
          </cell>
          <cell r="N46">
            <v>2050000</v>
          </cell>
          <cell r="Q46">
            <v>762600</v>
          </cell>
        </row>
        <row r="47">
          <cell r="H47">
            <v>160000</v>
          </cell>
          <cell r="K47">
            <v>125000</v>
          </cell>
          <cell r="N47">
            <v>175000</v>
          </cell>
          <cell r="Q47">
            <v>140000</v>
          </cell>
        </row>
        <row r="48">
          <cell r="H48">
            <v>450000</v>
          </cell>
          <cell r="K48">
            <v>450000</v>
          </cell>
          <cell r="N48">
            <v>450000</v>
          </cell>
          <cell r="Q48">
            <v>450000</v>
          </cell>
        </row>
        <row r="49">
          <cell r="H49">
            <v>55000</v>
          </cell>
          <cell r="K49">
            <v>55000</v>
          </cell>
          <cell r="N49">
            <v>60000</v>
          </cell>
          <cell r="Q49">
            <v>60000</v>
          </cell>
        </row>
        <row r="50">
          <cell r="H50">
            <v>1500</v>
          </cell>
          <cell r="K50">
            <v>1500</v>
          </cell>
          <cell r="N50">
            <v>0</v>
          </cell>
          <cell r="Q50">
            <v>0</v>
          </cell>
        </row>
        <row r="51">
          <cell r="H51">
            <v>180000</v>
          </cell>
          <cell r="K51">
            <v>124400</v>
          </cell>
          <cell r="N51">
            <v>190500</v>
          </cell>
          <cell r="Q51">
            <v>130500</v>
          </cell>
        </row>
        <row r="52">
          <cell r="H52">
            <v>8000</v>
          </cell>
          <cell r="K52">
            <v>8000</v>
          </cell>
          <cell r="N52">
            <v>8000</v>
          </cell>
          <cell r="Q52">
            <v>8000</v>
          </cell>
        </row>
        <row r="53">
          <cell r="H53">
            <v>14000</v>
          </cell>
          <cell r="K53">
            <v>14000</v>
          </cell>
          <cell r="N53">
            <v>12000</v>
          </cell>
          <cell r="Q53">
            <v>12000</v>
          </cell>
        </row>
        <row r="54">
          <cell r="H54">
            <v>18000</v>
          </cell>
          <cell r="K54">
            <v>18000</v>
          </cell>
          <cell r="N54">
            <v>18500</v>
          </cell>
          <cell r="Q54">
            <v>18500</v>
          </cell>
        </row>
        <row r="55">
          <cell r="H55">
            <v>1360000</v>
          </cell>
          <cell r="K55">
            <v>1360000</v>
          </cell>
          <cell r="N55">
            <v>1150000</v>
          </cell>
          <cell r="Q55">
            <v>1150000</v>
          </cell>
        </row>
        <row r="57">
          <cell r="H57">
            <v>60000</v>
          </cell>
          <cell r="N57">
            <v>66000</v>
          </cell>
          <cell r="Q57">
            <v>0</v>
          </cell>
        </row>
        <row r="58">
          <cell r="H58">
            <v>35000</v>
          </cell>
          <cell r="N58">
            <v>39000</v>
          </cell>
          <cell r="Q5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IU90"/>
  <sheetViews>
    <sheetView workbookViewId="0">
      <selection activeCell="F16" sqref="F16"/>
    </sheetView>
  </sheetViews>
  <sheetFormatPr defaultRowHeight="12.75"/>
  <cols>
    <col min="1" max="1" width="5.42578125" style="237" customWidth="1"/>
    <col min="2" max="2" width="41.28515625" style="184" customWidth="1"/>
    <col min="3" max="3" width="11.140625" style="184" customWidth="1"/>
    <col min="4" max="4" width="10.140625" style="184" customWidth="1"/>
    <col min="5" max="5" width="9.85546875" style="184" customWidth="1"/>
    <col min="6" max="6" width="11.140625" style="184" customWidth="1"/>
    <col min="7" max="7" width="8.140625" style="184" customWidth="1"/>
    <col min="8" max="8" width="9.85546875" style="184" customWidth="1"/>
    <col min="9" max="9" width="10.28515625" style="184" customWidth="1"/>
    <col min="10" max="10" width="14" style="184" customWidth="1"/>
    <col min="11" max="11" width="9.140625" style="184"/>
    <col min="12" max="12" width="9.85546875" style="184" bestFit="1" customWidth="1"/>
    <col min="13" max="16384" width="9.140625" style="184"/>
  </cols>
  <sheetData>
    <row r="1" spans="1:255" ht="20.25" customHeight="1">
      <c r="A1" s="628" t="s">
        <v>128</v>
      </c>
      <c r="B1" s="628"/>
      <c r="C1" s="630" t="s">
        <v>217</v>
      </c>
      <c r="D1" s="630"/>
      <c r="E1" s="630"/>
      <c r="F1" s="630"/>
      <c r="G1" s="630"/>
      <c r="H1" s="628"/>
      <c r="I1" s="628"/>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c r="AX1" s="622"/>
      <c r="AY1" s="622"/>
      <c r="AZ1" s="622"/>
      <c r="BA1" s="622"/>
      <c r="BB1" s="622"/>
      <c r="BC1" s="622"/>
      <c r="BD1" s="622"/>
      <c r="BE1" s="622"/>
      <c r="BF1" s="622"/>
      <c r="BG1" s="622"/>
      <c r="BH1" s="622"/>
      <c r="BI1" s="622"/>
      <c r="BJ1" s="622"/>
      <c r="BK1" s="622"/>
      <c r="BL1" s="622"/>
      <c r="BM1" s="622"/>
      <c r="BN1" s="622"/>
      <c r="BO1" s="622"/>
      <c r="BP1" s="622"/>
      <c r="BQ1" s="622"/>
      <c r="BR1" s="622"/>
      <c r="BS1" s="622"/>
      <c r="BT1" s="622"/>
      <c r="BU1" s="622"/>
      <c r="BV1" s="622"/>
      <c r="BW1" s="622"/>
      <c r="BX1" s="622"/>
      <c r="BY1" s="622"/>
      <c r="BZ1" s="622"/>
      <c r="CA1" s="622"/>
      <c r="CB1" s="622"/>
      <c r="CC1" s="622"/>
      <c r="CD1" s="622"/>
      <c r="CE1" s="622"/>
      <c r="CF1" s="622"/>
      <c r="CG1" s="622"/>
      <c r="CH1" s="622"/>
      <c r="CI1" s="622"/>
      <c r="CJ1" s="622"/>
      <c r="CK1" s="622"/>
      <c r="CL1" s="622"/>
      <c r="CM1" s="622"/>
      <c r="CN1" s="622"/>
      <c r="CO1" s="622"/>
      <c r="CP1" s="622"/>
      <c r="CQ1" s="622"/>
      <c r="CR1" s="622"/>
      <c r="CS1" s="622"/>
      <c r="CT1" s="622"/>
      <c r="CU1" s="622"/>
      <c r="CV1" s="622"/>
      <c r="CW1" s="622"/>
      <c r="CX1" s="622"/>
      <c r="CY1" s="622"/>
      <c r="CZ1" s="622"/>
      <c r="DA1" s="622"/>
      <c r="DB1" s="622"/>
      <c r="DC1" s="622"/>
      <c r="DD1" s="622"/>
      <c r="DE1" s="622"/>
      <c r="DF1" s="622"/>
      <c r="DG1" s="622"/>
      <c r="DH1" s="622"/>
      <c r="DI1" s="622"/>
      <c r="DJ1" s="622"/>
      <c r="DK1" s="622"/>
      <c r="DL1" s="622"/>
      <c r="DM1" s="622"/>
      <c r="DN1" s="622"/>
      <c r="DO1" s="622"/>
      <c r="DP1" s="622"/>
      <c r="DQ1" s="622"/>
      <c r="DR1" s="622"/>
      <c r="DS1" s="622"/>
      <c r="DT1" s="622"/>
      <c r="DU1" s="622"/>
      <c r="DV1" s="622"/>
      <c r="DW1" s="622"/>
      <c r="DX1" s="622"/>
      <c r="DY1" s="622"/>
      <c r="DZ1" s="622"/>
      <c r="EA1" s="622"/>
      <c r="EB1" s="622"/>
      <c r="EC1" s="622"/>
      <c r="ED1" s="622"/>
      <c r="EE1" s="622"/>
      <c r="EF1" s="622"/>
      <c r="EG1" s="622"/>
      <c r="EH1" s="622"/>
      <c r="EI1" s="622"/>
      <c r="EJ1" s="622"/>
      <c r="EK1" s="622"/>
      <c r="EL1" s="622"/>
      <c r="EM1" s="622"/>
      <c r="EN1" s="622"/>
      <c r="EO1" s="622"/>
      <c r="EP1" s="622"/>
      <c r="EQ1" s="622"/>
      <c r="ER1" s="622"/>
      <c r="ES1" s="622"/>
      <c r="ET1" s="622"/>
      <c r="EU1" s="622"/>
      <c r="EV1" s="622"/>
      <c r="EW1" s="622"/>
      <c r="EX1" s="622"/>
      <c r="EY1" s="622"/>
      <c r="EZ1" s="622"/>
      <c r="FA1" s="622"/>
      <c r="FB1" s="622"/>
      <c r="FC1" s="622"/>
      <c r="FD1" s="622"/>
      <c r="FE1" s="622"/>
      <c r="FF1" s="622"/>
      <c r="FG1" s="622"/>
      <c r="FH1" s="622"/>
      <c r="FI1" s="622"/>
      <c r="FJ1" s="622"/>
      <c r="FK1" s="622"/>
      <c r="FL1" s="622"/>
      <c r="FM1" s="622"/>
      <c r="FN1" s="622"/>
      <c r="FO1" s="622"/>
      <c r="FP1" s="622"/>
      <c r="FQ1" s="622"/>
      <c r="FR1" s="622"/>
      <c r="FS1" s="622"/>
      <c r="FT1" s="622"/>
      <c r="FU1" s="622"/>
      <c r="FV1" s="622"/>
      <c r="FW1" s="622"/>
      <c r="FX1" s="622"/>
      <c r="FY1" s="622"/>
      <c r="FZ1" s="622"/>
      <c r="GA1" s="622"/>
      <c r="GB1" s="622"/>
      <c r="GC1" s="622"/>
      <c r="GD1" s="622"/>
      <c r="GE1" s="622"/>
      <c r="GF1" s="622"/>
      <c r="GG1" s="622"/>
      <c r="GH1" s="622"/>
      <c r="GI1" s="622"/>
      <c r="GJ1" s="622"/>
      <c r="GK1" s="622"/>
      <c r="GL1" s="622"/>
      <c r="GM1" s="622"/>
      <c r="GN1" s="622"/>
      <c r="GO1" s="622"/>
      <c r="GP1" s="622"/>
      <c r="GQ1" s="622"/>
      <c r="GR1" s="622"/>
      <c r="GS1" s="622"/>
      <c r="GT1" s="622"/>
      <c r="GU1" s="622"/>
      <c r="GV1" s="622"/>
      <c r="GW1" s="622"/>
      <c r="GX1" s="622"/>
      <c r="GY1" s="622"/>
      <c r="GZ1" s="622"/>
      <c r="HA1" s="622"/>
      <c r="HB1" s="622"/>
      <c r="HC1" s="622"/>
      <c r="HD1" s="622"/>
      <c r="HE1" s="622"/>
      <c r="HF1" s="622"/>
      <c r="HG1" s="622"/>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2"/>
      <c r="IG1" s="622"/>
      <c r="IH1" s="622"/>
      <c r="II1" s="622"/>
      <c r="IJ1" s="622"/>
      <c r="IK1" s="622"/>
      <c r="IL1" s="622"/>
      <c r="IM1" s="622"/>
      <c r="IN1" s="622"/>
      <c r="IO1" s="622"/>
      <c r="IP1" s="622"/>
      <c r="IQ1" s="622"/>
      <c r="IR1" s="622"/>
      <c r="IS1" s="622"/>
      <c r="IT1" s="622"/>
      <c r="IU1" s="622"/>
    </row>
    <row r="2" spans="1:255" ht="30.75" customHeight="1">
      <c r="A2" s="627" t="s">
        <v>129</v>
      </c>
      <c r="B2" s="627"/>
      <c r="C2" s="630"/>
      <c r="D2" s="630"/>
      <c r="E2" s="630"/>
      <c r="F2" s="630"/>
      <c r="G2" s="630"/>
      <c r="H2" s="628"/>
      <c r="I2" s="628"/>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c r="IU2" s="189"/>
    </row>
    <row r="3" spans="1:255" ht="15" customHeight="1">
      <c r="A3" s="627" t="s">
        <v>130</v>
      </c>
      <c r="B3" s="627"/>
      <c r="C3" s="622"/>
      <c r="D3" s="622"/>
      <c r="E3" s="189"/>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2"/>
      <c r="BX3" s="622"/>
      <c r="BY3" s="622"/>
      <c r="BZ3" s="622"/>
      <c r="CA3" s="622"/>
      <c r="CB3" s="622"/>
      <c r="CC3" s="622"/>
      <c r="CD3" s="622"/>
      <c r="CE3" s="622"/>
      <c r="CF3" s="622"/>
      <c r="CG3" s="622"/>
      <c r="CH3" s="622"/>
      <c r="CI3" s="622"/>
      <c r="CJ3" s="622"/>
      <c r="CK3" s="622"/>
      <c r="CL3" s="622"/>
      <c r="CM3" s="622"/>
      <c r="CN3" s="622"/>
      <c r="CO3" s="622"/>
      <c r="CP3" s="622"/>
      <c r="CQ3" s="622"/>
      <c r="CR3" s="622"/>
      <c r="CS3" s="622"/>
      <c r="CT3" s="622"/>
      <c r="CU3" s="622"/>
      <c r="CV3" s="622"/>
      <c r="CW3" s="622"/>
      <c r="CX3" s="622"/>
      <c r="CY3" s="622"/>
      <c r="CZ3" s="622"/>
      <c r="DA3" s="622"/>
      <c r="DB3" s="622"/>
      <c r="DC3" s="622"/>
      <c r="DD3" s="622"/>
      <c r="DE3" s="622"/>
      <c r="DF3" s="622"/>
      <c r="DG3" s="622"/>
      <c r="DH3" s="622"/>
      <c r="DI3" s="622"/>
      <c r="DJ3" s="622"/>
      <c r="DK3" s="622"/>
      <c r="DL3" s="622"/>
      <c r="DM3" s="622"/>
      <c r="DN3" s="622"/>
      <c r="DO3" s="622"/>
      <c r="DP3" s="622"/>
      <c r="DQ3" s="622"/>
      <c r="DR3" s="622"/>
      <c r="DS3" s="622"/>
      <c r="DT3" s="622"/>
      <c r="DU3" s="622"/>
      <c r="DV3" s="622"/>
      <c r="DW3" s="622"/>
      <c r="DX3" s="622"/>
      <c r="DY3" s="622"/>
      <c r="DZ3" s="622"/>
      <c r="EA3" s="622"/>
      <c r="EB3" s="622"/>
      <c r="EC3" s="622"/>
      <c r="ED3" s="622"/>
      <c r="EE3" s="622"/>
      <c r="EF3" s="622"/>
      <c r="EG3" s="622"/>
      <c r="EH3" s="622"/>
      <c r="EI3" s="622"/>
      <c r="EJ3" s="622"/>
      <c r="EK3" s="622"/>
      <c r="EL3" s="622"/>
      <c r="EM3" s="622"/>
      <c r="EN3" s="622"/>
      <c r="EO3" s="622"/>
      <c r="EP3" s="622"/>
      <c r="EQ3" s="622"/>
      <c r="ER3" s="622"/>
      <c r="ES3" s="622"/>
      <c r="ET3" s="622"/>
      <c r="EU3" s="622"/>
      <c r="EV3" s="622"/>
      <c r="EW3" s="622"/>
      <c r="EX3" s="622"/>
      <c r="EY3" s="622"/>
      <c r="EZ3" s="622"/>
      <c r="FA3" s="622"/>
      <c r="FB3" s="622"/>
      <c r="FC3" s="622"/>
      <c r="FD3" s="622"/>
      <c r="FE3" s="622"/>
      <c r="FF3" s="622"/>
      <c r="FG3" s="622"/>
      <c r="FH3" s="622"/>
      <c r="FI3" s="622"/>
      <c r="FJ3" s="622"/>
      <c r="FK3" s="622"/>
      <c r="FL3" s="622"/>
      <c r="FM3" s="622"/>
      <c r="FN3" s="622"/>
      <c r="FO3" s="622"/>
      <c r="FP3" s="622"/>
      <c r="FQ3" s="622"/>
      <c r="FR3" s="622"/>
      <c r="FS3" s="622"/>
      <c r="FT3" s="622"/>
      <c r="FU3" s="622"/>
      <c r="FV3" s="622"/>
      <c r="FW3" s="622"/>
      <c r="FX3" s="622"/>
      <c r="FY3" s="622"/>
      <c r="FZ3" s="622"/>
      <c r="GA3" s="622"/>
      <c r="GB3" s="622"/>
      <c r="GC3" s="622"/>
      <c r="GD3" s="622"/>
      <c r="GE3" s="622"/>
      <c r="GF3" s="622"/>
      <c r="GG3" s="622"/>
      <c r="GH3" s="622"/>
      <c r="GI3" s="622"/>
      <c r="GJ3" s="622"/>
      <c r="GK3" s="622"/>
      <c r="GL3" s="622"/>
      <c r="GM3" s="622"/>
      <c r="GN3" s="622"/>
      <c r="GO3" s="622"/>
      <c r="GP3" s="622"/>
      <c r="GQ3" s="622"/>
      <c r="GR3" s="622"/>
      <c r="GS3" s="622"/>
      <c r="GT3" s="622"/>
      <c r="GU3" s="622"/>
      <c r="GV3" s="622"/>
      <c r="GW3" s="622"/>
      <c r="GX3" s="622"/>
      <c r="GY3" s="622"/>
      <c r="GZ3" s="622"/>
      <c r="HA3" s="622"/>
      <c r="HB3" s="622"/>
      <c r="HC3" s="622"/>
      <c r="HD3" s="622"/>
      <c r="HE3" s="622"/>
      <c r="HF3" s="622"/>
      <c r="HG3" s="622"/>
      <c r="HH3" s="622"/>
      <c r="HI3" s="622"/>
      <c r="HJ3" s="622"/>
      <c r="HK3" s="622"/>
      <c r="HL3" s="622"/>
      <c r="HM3" s="622"/>
      <c r="HN3" s="622"/>
      <c r="HO3" s="622"/>
      <c r="HP3" s="622"/>
      <c r="HQ3" s="622"/>
      <c r="HR3" s="622"/>
      <c r="HS3" s="622"/>
      <c r="HT3" s="622"/>
      <c r="HU3" s="622"/>
      <c r="HV3" s="622"/>
      <c r="HW3" s="622"/>
      <c r="HX3" s="622"/>
      <c r="HY3" s="622"/>
      <c r="HZ3" s="622"/>
      <c r="IA3" s="622"/>
      <c r="IB3" s="622"/>
      <c r="IC3" s="622"/>
      <c r="ID3" s="622"/>
      <c r="IE3" s="622"/>
      <c r="IF3" s="622"/>
      <c r="IG3" s="622"/>
      <c r="IH3" s="622"/>
      <c r="II3" s="622"/>
      <c r="IJ3" s="622"/>
      <c r="IK3" s="622"/>
      <c r="IL3" s="622"/>
      <c r="IM3" s="622"/>
      <c r="IN3" s="622"/>
      <c r="IO3" s="622"/>
      <c r="IP3" s="622"/>
      <c r="IQ3" s="622"/>
      <c r="IR3" s="622"/>
      <c r="IS3" s="622"/>
      <c r="IT3" s="622"/>
      <c r="IU3" s="622"/>
    </row>
    <row r="4" spans="1:255" ht="18" customHeight="1">
      <c r="A4" s="190" t="s">
        <v>131</v>
      </c>
      <c r="B4" s="190"/>
      <c r="C4" s="190"/>
      <c r="D4" s="190"/>
      <c r="E4" s="190"/>
      <c r="F4" s="190"/>
      <c r="G4" s="190"/>
    </row>
    <row r="5" spans="1:255" ht="18.75">
      <c r="A5" s="191" t="s">
        <v>132</v>
      </c>
      <c r="B5" s="181"/>
      <c r="C5" s="181"/>
      <c r="D5" s="181"/>
      <c r="E5" s="181"/>
      <c r="F5" s="181"/>
      <c r="G5" s="181"/>
    </row>
    <row r="6" spans="1:255" ht="20.25" customHeight="1">
      <c r="A6" s="191" t="s">
        <v>133</v>
      </c>
      <c r="B6" s="191"/>
      <c r="C6" s="191"/>
      <c r="D6" s="191"/>
      <c r="E6" s="191"/>
      <c r="F6" s="191"/>
      <c r="G6" s="191"/>
    </row>
    <row r="7" spans="1:255" ht="18.75" customHeight="1">
      <c r="A7" s="192"/>
      <c r="B7" s="193"/>
      <c r="C7" s="194"/>
      <c r="D7" s="194"/>
      <c r="E7" s="631" t="s">
        <v>134</v>
      </c>
      <c r="F7" s="631"/>
      <c r="G7" s="631"/>
      <c r="H7" s="631"/>
      <c r="I7" s="631"/>
    </row>
    <row r="8" spans="1:255" s="195" customFormat="1" ht="33" customHeight="1">
      <c r="A8" s="632" t="s">
        <v>19</v>
      </c>
      <c r="B8" s="634" t="s">
        <v>135</v>
      </c>
      <c r="C8" s="635" t="s">
        <v>136</v>
      </c>
      <c r="D8" s="636"/>
      <c r="E8" s="637" t="s">
        <v>137</v>
      </c>
      <c r="F8" s="638"/>
      <c r="G8" s="635" t="s">
        <v>235</v>
      </c>
      <c r="H8" s="639"/>
      <c r="I8" s="636"/>
      <c r="J8" s="629" t="s">
        <v>266</v>
      </c>
    </row>
    <row r="9" spans="1:255" s="195" customFormat="1" ht="47.25">
      <c r="A9" s="633"/>
      <c r="B9" s="634"/>
      <c r="C9" s="62" t="s">
        <v>138</v>
      </c>
      <c r="D9" s="62" t="s">
        <v>139</v>
      </c>
      <c r="E9" s="62" t="s">
        <v>123</v>
      </c>
      <c r="F9" s="62" t="s">
        <v>234</v>
      </c>
      <c r="G9" s="62" t="s">
        <v>138</v>
      </c>
      <c r="H9" s="62" t="s">
        <v>139</v>
      </c>
      <c r="I9" s="62" t="s">
        <v>142</v>
      </c>
      <c r="J9" s="629"/>
    </row>
    <row r="10" spans="1:255" s="198" customFormat="1" ht="15.75">
      <c r="A10" s="196">
        <v>1</v>
      </c>
      <c r="B10" s="196">
        <v>2</v>
      </c>
      <c r="C10" s="197">
        <v>3</v>
      </c>
      <c r="D10" s="196">
        <v>4</v>
      </c>
      <c r="E10" s="196">
        <v>5</v>
      </c>
      <c r="F10" s="196">
        <v>6</v>
      </c>
      <c r="G10" s="196" t="s">
        <v>143</v>
      </c>
      <c r="H10" s="62" t="s">
        <v>144</v>
      </c>
      <c r="I10" s="62">
        <v>9</v>
      </c>
    </row>
    <row r="11" spans="1:255" s="177" customFormat="1" ht="31.5">
      <c r="A11" s="199"/>
      <c r="B11" s="200" t="s">
        <v>145</v>
      </c>
      <c r="C11" s="232">
        <f>+C12+C56</f>
        <v>4027000</v>
      </c>
      <c r="D11" s="232">
        <f>+D12+D56</f>
        <v>4500500</v>
      </c>
      <c r="E11" s="232" t="e">
        <f>+E12+E56</f>
        <v>#REF!</v>
      </c>
      <c r="F11" s="232" t="e">
        <f>+F12+F56</f>
        <v>#REF!</v>
      </c>
      <c r="G11" s="223" t="e">
        <f>+F11/C11*100</f>
        <v>#REF!</v>
      </c>
      <c r="H11" s="223" t="e">
        <f>+F11/D11*100</f>
        <v>#REF!</v>
      </c>
      <c r="I11" s="223" t="e">
        <f>+F11/J11*100</f>
        <v>#REF!</v>
      </c>
      <c r="J11" s="232" t="e">
        <f>+J12+J56</f>
        <v>#REF!</v>
      </c>
    </row>
    <row r="12" spans="1:255" s="177" customFormat="1" ht="15.75">
      <c r="A12" s="58" t="s">
        <v>27</v>
      </c>
      <c r="B12" s="187" t="s">
        <v>146</v>
      </c>
      <c r="C12" s="206">
        <f>+C13+C54+C55</f>
        <v>4027000</v>
      </c>
      <c r="D12" s="206">
        <f>+D13+D54+D55</f>
        <v>4100500</v>
      </c>
      <c r="E12" s="206" t="e">
        <f>+E13+E54+E55</f>
        <v>#REF!</v>
      </c>
      <c r="F12" s="206" t="e">
        <f>+F13+F54+F55</f>
        <v>#REF!</v>
      </c>
      <c r="G12" s="240" t="e">
        <f t="shared" ref="G12:G68" si="0">+F12/C12*100</f>
        <v>#REF!</v>
      </c>
      <c r="H12" s="240" t="e">
        <f t="shared" ref="H12:H77" si="1">+F12/D12*100</f>
        <v>#REF!</v>
      </c>
      <c r="I12" s="240" t="e">
        <f t="shared" ref="I12:I71" si="2">+F12/J12*100</f>
        <v>#REF!</v>
      </c>
      <c r="J12" s="206" t="e">
        <f>+J13+J54+J55</f>
        <v>#REF!</v>
      </c>
      <c r="L12" s="176" t="e">
        <f>+#REF!</f>
        <v>#REF!</v>
      </c>
      <c r="M12" s="176" t="e">
        <f>+#REF!</f>
        <v>#REF!</v>
      </c>
      <c r="N12" s="176" t="e">
        <f>+#REF!</f>
        <v>#REF!</v>
      </c>
      <c r="O12" s="176" t="e">
        <f>+#REF!</f>
        <v>#REF!</v>
      </c>
    </row>
    <row r="13" spans="1:255" s="177" customFormat="1" ht="31.5">
      <c r="A13" s="58" t="s">
        <v>20</v>
      </c>
      <c r="B13" s="201" t="s">
        <v>147</v>
      </c>
      <c r="C13" s="206">
        <f>+C14+C21+C28+C35+C42+C43+C44+C45+C46+C47+C52+C53</f>
        <v>3607000</v>
      </c>
      <c r="D13" s="206">
        <f>+D14+D21+D28+D35+D42+D43+D44+D45+D46+D47+D52+D53</f>
        <v>3680500</v>
      </c>
      <c r="E13" s="206" t="e">
        <f>+E14+E21+E28+E35+E42+E43+E44+E45+E46+E47+E52+E53</f>
        <v>#REF!</v>
      </c>
      <c r="F13" s="206" t="e">
        <f>+F14+F21+F28+F35+F42+F43+F44+F45+F46+F47+F52+F53</f>
        <v>#REF!</v>
      </c>
      <c r="G13" s="240" t="e">
        <f t="shared" si="0"/>
        <v>#REF!</v>
      </c>
      <c r="H13" s="240" t="e">
        <f t="shared" si="1"/>
        <v>#REF!</v>
      </c>
      <c r="I13" s="240" t="e">
        <f t="shared" si="2"/>
        <v>#REF!</v>
      </c>
      <c r="J13" s="206" t="e">
        <f>+J14+J21+J28+J35+J42+J43+J44+J45+J46+J47+J52+J53</f>
        <v>#REF!</v>
      </c>
      <c r="K13" s="177">
        <v>3680500</v>
      </c>
      <c r="L13" s="176" t="e">
        <f>+E12-L12</f>
        <v>#REF!</v>
      </c>
      <c r="M13" s="176" t="e">
        <f>+F12-M12</f>
        <v>#REF!</v>
      </c>
      <c r="N13" s="176" t="e">
        <f>+E13-N12</f>
        <v>#REF!</v>
      </c>
      <c r="O13" s="176" t="e">
        <f>+F13-O12</f>
        <v>#REF!</v>
      </c>
    </row>
    <row r="14" spans="1:255" s="177" customFormat="1" ht="15.75">
      <c r="A14" s="58">
        <v>1</v>
      </c>
      <c r="B14" s="201" t="s">
        <v>97</v>
      </c>
      <c r="C14" s="206">
        <f>SUM(C15:C20)</f>
        <v>460000</v>
      </c>
      <c r="D14" s="206">
        <f>SUM(D15:D20)</f>
        <v>460000</v>
      </c>
      <c r="E14" s="206">
        <f>SUM(E15:E20)</f>
        <v>23691.039925999987</v>
      </c>
      <c r="F14" s="206" t="e">
        <f>SUM(F15:F20)</f>
        <v>#REF!</v>
      </c>
      <c r="G14" s="240" t="e">
        <f t="shared" si="0"/>
        <v>#REF!</v>
      </c>
      <c r="H14" s="240" t="e">
        <f t="shared" si="1"/>
        <v>#REF!</v>
      </c>
      <c r="I14" s="240" t="e">
        <f t="shared" si="2"/>
        <v>#REF!</v>
      </c>
      <c r="J14" s="206" t="e">
        <f>SUM(J15:J20)</f>
        <v>#REF!</v>
      </c>
      <c r="K14" s="176">
        <f>+K13-D13</f>
        <v>0</v>
      </c>
      <c r="L14" s="176" t="e">
        <f>+#REF!+#REF!+#REF!+#REF!+#REF!+#REF!+#REF!+#REF!+#REF!+#REF!+#REF!+#REF!+#REF!+#REF!</f>
        <v>#REF!</v>
      </c>
      <c r="M14" s="176" t="e">
        <f>+#REF!+#REF!+#REF!+#REF!+#REF!+#REF!+#REF!+#REF!+#REF!+#REF!+#REF!+#REF!+#REF!+#REF!+#REF!+#REF!</f>
        <v>#REF!</v>
      </c>
      <c r="O14" s="176" t="e">
        <f>+#REF!+#REF!+#REF!+#REF!+#REF!+#REF!+#REF!+#REF!+#REF!+#REF!+#REF!+#REF!+#REF!+#REF!+#REF!+#REF!</f>
        <v>#REF!</v>
      </c>
    </row>
    <row r="15" spans="1:255" s="177" customFormat="1" ht="15.75">
      <c r="A15" s="59"/>
      <c r="B15" s="202" t="s">
        <v>148</v>
      </c>
      <c r="C15" s="208">
        <f t="shared" ref="C15:C20" si="3">+D15</f>
        <v>329260</v>
      </c>
      <c r="D15" s="208">
        <v>329260</v>
      </c>
      <c r="E15" s="204">
        <v>16801.560204999987</v>
      </c>
      <c r="F15" s="238" t="e">
        <f>+#REF!</f>
        <v>#REF!</v>
      </c>
      <c r="G15" s="241" t="e">
        <f t="shared" si="0"/>
        <v>#REF!</v>
      </c>
      <c r="H15" s="241" t="e">
        <f t="shared" si="1"/>
        <v>#REF!</v>
      </c>
      <c r="I15" s="241" t="e">
        <f t="shared" si="2"/>
        <v>#REF!</v>
      </c>
      <c r="J15" s="238" t="e">
        <f>+#REF!</f>
        <v>#REF!</v>
      </c>
      <c r="K15" s="203" t="s">
        <v>218</v>
      </c>
      <c r="L15" s="176" t="e">
        <f>+L13+L14</f>
        <v>#REF!</v>
      </c>
      <c r="M15" s="176" t="e">
        <f>+M13+M14</f>
        <v>#REF!</v>
      </c>
      <c r="N15" s="176"/>
      <c r="O15" s="176" t="e">
        <f>+O13+O14</f>
        <v>#REF!</v>
      </c>
    </row>
    <row r="16" spans="1:255" s="205" customFormat="1" ht="15.75">
      <c r="A16" s="59"/>
      <c r="B16" s="202" t="s">
        <v>149</v>
      </c>
      <c r="C16" s="208">
        <f t="shared" si="3"/>
        <v>54000</v>
      </c>
      <c r="D16" s="208">
        <v>54000</v>
      </c>
      <c r="E16" s="204">
        <v>25.683728999996674</v>
      </c>
      <c r="F16" s="238" t="e">
        <f>+#REF!</f>
        <v>#REF!</v>
      </c>
      <c r="G16" s="241" t="e">
        <f t="shared" si="0"/>
        <v>#REF!</v>
      </c>
      <c r="H16" s="241" t="e">
        <f t="shared" si="1"/>
        <v>#REF!</v>
      </c>
      <c r="I16" s="241" t="e">
        <f t="shared" si="2"/>
        <v>#REF!</v>
      </c>
      <c r="J16" s="238" t="e">
        <f>+#REF!</f>
        <v>#REF!</v>
      </c>
      <c r="K16" s="203" t="s">
        <v>218</v>
      </c>
    </row>
    <row r="17" spans="1:13" s="205" customFormat="1" ht="15.75">
      <c r="A17" s="59"/>
      <c r="B17" s="202" t="s">
        <v>150</v>
      </c>
      <c r="C17" s="208">
        <f t="shared" si="3"/>
        <v>76000</v>
      </c>
      <c r="D17" s="208">
        <v>76000</v>
      </c>
      <c r="E17" s="204">
        <v>6863.7818790000019</v>
      </c>
      <c r="F17" s="238" t="e">
        <f>+#REF!</f>
        <v>#REF!</v>
      </c>
      <c r="G17" s="241" t="e">
        <f t="shared" si="0"/>
        <v>#REF!</v>
      </c>
      <c r="H17" s="241" t="e">
        <f t="shared" si="1"/>
        <v>#REF!</v>
      </c>
      <c r="I17" s="241" t="e">
        <f t="shared" si="2"/>
        <v>#REF!</v>
      </c>
      <c r="J17" s="238" t="e">
        <f>+#REF!</f>
        <v>#REF!</v>
      </c>
      <c r="K17" s="203" t="s">
        <v>218</v>
      </c>
    </row>
    <row r="18" spans="1:13" s="205" customFormat="1" ht="15.75">
      <c r="A18" s="59"/>
      <c r="B18" s="202" t="s">
        <v>152</v>
      </c>
      <c r="C18" s="208">
        <f>+D18</f>
        <v>220</v>
      </c>
      <c r="D18" s="210">
        <v>220</v>
      </c>
      <c r="E18" s="204">
        <v>0</v>
      </c>
      <c r="F18" s="238" t="e">
        <f>+#REF!</f>
        <v>#REF!</v>
      </c>
      <c r="G18" s="242" t="e">
        <f t="shared" si="0"/>
        <v>#REF!</v>
      </c>
      <c r="H18" s="242" t="e">
        <f t="shared" si="1"/>
        <v>#REF!</v>
      </c>
      <c r="I18" s="242"/>
      <c r="J18" s="238" t="e">
        <f>+#REF!</f>
        <v>#REF!</v>
      </c>
      <c r="K18" s="203" t="s">
        <v>218</v>
      </c>
    </row>
    <row r="19" spans="1:13" s="205" customFormat="1" ht="15.75">
      <c r="A19" s="59"/>
      <c r="B19" s="202" t="s">
        <v>151</v>
      </c>
      <c r="C19" s="208">
        <f t="shared" si="3"/>
        <v>0</v>
      </c>
      <c r="D19" s="210">
        <v>0</v>
      </c>
      <c r="E19" s="204">
        <v>0</v>
      </c>
      <c r="F19" s="238" t="e">
        <f>+#REF!</f>
        <v>#REF!</v>
      </c>
      <c r="G19" s="242"/>
      <c r="H19" s="242"/>
      <c r="I19" s="242" t="e">
        <f t="shared" si="2"/>
        <v>#REF!</v>
      </c>
      <c r="J19" s="238" t="e">
        <f>+#REF!</f>
        <v>#REF!</v>
      </c>
      <c r="K19" s="203" t="s">
        <v>218</v>
      </c>
    </row>
    <row r="20" spans="1:13" s="205" customFormat="1" ht="15.75">
      <c r="A20" s="59"/>
      <c r="B20" s="202" t="s">
        <v>153</v>
      </c>
      <c r="C20" s="208">
        <f t="shared" si="3"/>
        <v>520</v>
      </c>
      <c r="D20" s="208">
        <v>520</v>
      </c>
      <c r="E20" s="204">
        <v>1.4112999999994713E-2</v>
      </c>
      <c r="F20" s="238" t="e">
        <f>+#REF!</f>
        <v>#REF!</v>
      </c>
      <c r="G20" s="241" t="e">
        <f t="shared" si="0"/>
        <v>#REF!</v>
      </c>
      <c r="H20" s="241" t="e">
        <f t="shared" si="1"/>
        <v>#REF!</v>
      </c>
      <c r="I20" s="241" t="e">
        <f t="shared" si="2"/>
        <v>#REF!</v>
      </c>
      <c r="J20" s="238" t="e">
        <f>+#REF!</f>
        <v>#REF!</v>
      </c>
      <c r="K20" s="203" t="s">
        <v>218</v>
      </c>
      <c r="M20" s="260" t="e">
        <f>+#REF!</f>
        <v>#REF!</v>
      </c>
    </row>
    <row r="21" spans="1:13" s="207" customFormat="1" ht="15.75">
      <c r="A21" s="58">
        <v>2</v>
      </c>
      <c r="B21" s="201" t="s">
        <v>98</v>
      </c>
      <c r="C21" s="206">
        <f>SUM(C22:C27)</f>
        <v>268000</v>
      </c>
      <c r="D21" s="206">
        <f>SUM(D22:D27)</f>
        <v>268000</v>
      </c>
      <c r="E21" s="206" t="e">
        <f>SUM(E22:E27)</f>
        <v>#REF!</v>
      </c>
      <c r="F21" s="206" t="e">
        <f>SUM(F22:F27)</f>
        <v>#REF!</v>
      </c>
      <c r="G21" s="240" t="e">
        <f t="shared" si="0"/>
        <v>#REF!</v>
      </c>
      <c r="H21" s="240" t="e">
        <f t="shared" si="1"/>
        <v>#REF!</v>
      </c>
      <c r="I21" s="240" t="e">
        <f t="shared" si="2"/>
        <v>#REF!</v>
      </c>
      <c r="J21" s="206" t="e">
        <f>SUM(J22:J27)</f>
        <v>#REF!</v>
      </c>
    </row>
    <row r="22" spans="1:13" s="205" customFormat="1" ht="15.75">
      <c r="A22" s="59"/>
      <c r="B22" s="202" t="s">
        <v>148</v>
      </c>
      <c r="C22" s="208">
        <f>+D22</f>
        <v>157600</v>
      </c>
      <c r="D22" s="208">
        <v>157600</v>
      </c>
      <c r="E22" s="208">
        <v>4240.4899030000088</v>
      </c>
      <c r="F22" s="217" t="e">
        <f>+#REF!</f>
        <v>#REF!</v>
      </c>
      <c r="G22" s="241" t="e">
        <f t="shared" si="0"/>
        <v>#REF!</v>
      </c>
      <c r="H22" s="241" t="e">
        <f t="shared" si="1"/>
        <v>#REF!</v>
      </c>
      <c r="I22" s="241" t="e">
        <f t="shared" si="2"/>
        <v>#REF!</v>
      </c>
      <c r="J22" s="217" t="e">
        <f>+#REF!</f>
        <v>#REF!</v>
      </c>
    </row>
    <row r="23" spans="1:13" s="205" customFormat="1" ht="15.75">
      <c r="A23" s="59"/>
      <c r="B23" s="202" t="s">
        <v>149</v>
      </c>
      <c r="C23" s="208">
        <f t="shared" ref="C23:C41" si="4">+D23</f>
        <v>95000</v>
      </c>
      <c r="D23" s="208">
        <v>95000</v>
      </c>
      <c r="E23" s="208">
        <v>854.02922700000636</v>
      </c>
      <c r="F23" s="217" t="e">
        <f>+#REF!</f>
        <v>#REF!</v>
      </c>
      <c r="G23" s="241" t="e">
        <f t="shared" si="0"/>
        <v>#REF!</v>
      </c>
      <c r="H23" s="241" t="e">
        <f t="shared" si="1"/>
        <v>#REF!</v>
      </c>
      <c r="I23" s="241" t="e">
        <f t="shared" si="2"/>
        <v>#REF!</v>
      </c>
      <c r="J23" s="217" t="e">
        <f>+#REF!</f>
        <v>#REF!</v>
      </c>
    </row>
    <row r="24" spans="1:13" s="205" customFormat="1" ht="15.75">
      <c r="A24" s="59"/>
      <c r="B24" s="202" t="s">
        <v>150</v>
      </c>
      <c r="C24" s="208">
        <f t="shared" si="4"/>
        <v>150</v>
      </c>
      <c r="D24" s="208">
        <v>150</v>
      </c>
      <c r="E24" s="208">
        <v>3.4720269999961602</v>
      </c>
      <c r="F24" s="217" t="e">
        <f>+#REF!</f>
        <v>#REF!</v>
      </c>
      <c r="G24" s="241" t="e">
        <f t="shared" si="0"/>
        <v>#REF!</v>
      </c>
      <c r="H24" s="241" t="e">
        <f t="shared" si="1"/>
        <v>#REF!</v>
      </c>
      <c r="I24" s="241" t="e">
        <f t="shared" si="2"/>
        <v>#REF!</v>
      </c>
      <c r="J24" s="217" t="e">
        <f>+#REF!</f>
        <v>#REF!</v>
      </c>
    </row>
    <row r="25" spans="1:13" s="212" customFormat="1" ht="15.75">
      <c r="A25" s="59"/>
      <c r="B25" s="202" t="s">
        <v>152</v>
      </c>
      <c r="C25" s="208">
        <f>+D25</f>
        <v>250</v>
      </c>
      <c r="D25" s="210">
        <v>250</v>
      </c>
      <c r="E25" s="211" t="e">
        <f>+#REF!</f>
        <v>#REF!</v>
      </c>
      <c r="F25" s="217" t="e">
        <f>+#REF!</f>
        <v>#REF!</v>
      </c>
      <c r="G25" s="242" t="e">
        <f t="shared" si="0"/>
        <v>#REF!</v>
      </c>
      <c r="H25" s="242" t="e">
        <f t="shared" si="1"/>
        <v>#REF!</v>
      </c>
      <c r="I25" s="242" t="e">
        <f t="shared" si="2"/>
        <v>#REF!</v>
      </c>
      <c r="J25" s="217" t="e">
        <f>+#REF!</f>
        <v>#REF!</v>
      </c>
    </row>
    <row r="26" spans="1:13" s="205" customFormat="1" ht="15.75">
      <c r="A26" s="59"/>
      <c r="B26" s="202" t="s">
        <v>151</v>
      </c>
      <c r="C26" s="208">
        <f t="shared" si="4"/>
        <v>12000</v>
      </c>
      <c r="D26" s="210">
        <v>12000</v>
      </c>
      <c r="E26" s="208" t="e">
        <f>+#REF!</f>
        <v>#REF!</v>
      </c>
      <c r="F26" s="217" t="e">
        <f>+#REF!</f>
        <v>#REF!</v>
      </c>
      <c r="G26" s="242" t="e">
        <f t="shared" si="0"/>
        <v>#REF!</v>
      </c>
      <c r="H26" s="242" t="e">
        <f t="shared" si="1"/>
        <v>#REF!</v>
      </c>
      <c r="I26" s="242" t="e">
        <f t="shared" si="2"/>
        <v>#REF!</v>
      </c>
      <c r="J26" s="217" t="e">
        <f>+#REF!</f>
        <v>#REF!</v>
      </c>
    </row>
    <row r="27" spans="1:13" s="205" customFormat="1" ht="15.75">
      <c r="A27" s="59"/>
      <c r="B27" s="202" t="s">
        <v>153</v>
      </c>
      <c r="C27" s="208">
        <f t="shared" si="4"/>
        <v>3000</v>
      </c>
      <c r="D27" s="208">
        <v>3000</v>
      </c>
      <c r="E27" s="208">
        <v>19.002314999999953</v>
      </c>
      <c r="F27" s="217" t="e">
        <f>+#REF!</f>
        <v>#REF!</v>
      </c>
      <c r="G27" s="241" t="e">
        <f t="shared" si="0"/>
        <v>#REF!</v>
      </c>
      <c r="H27" s="241" t="e">
        <f t="shared" si="1"/>
        <v>#REF!</v>
      </c>
      <c r="I27" s="241"/>
      <c r="J27" s="217" t="e">
        <f>+#REF!</f>
        <v>#REF!</v>
      </c>
    </row>
    <row r="28" spans="1:13" s="207" customFormat="1" ht="31.5">
      <c r="A28" s="58">
        <v>3</v>
      </c>
      <c r="B28" s="201" t="s">
        <v>154</v>
      </c>
      <c r="C28" s="206">
        <f>SUM(C29:C34)</f>
        <v>5000</v>
      </c>
      <c r="D28" s="206">
        <f>SUM(D29:D34)</f>
        <v>5000</v>
      </c>
      <c r="E28" s="206" t="e">
        <f>SUM(E29:E34)</f>
        <v>#REF!</v>
      </c>
      <c r="F28" s="206" t="e">
        <f>SUM(F29:F34)</f>
        <v>#REF!</v>
      </c>
      <c r="G28" s="240" t="e">
        <f t="shared" si="0"/>
        <v>#REF!</v>
      </c>
      <c r="H28" s="240" t="e">
        <f t="shared" si="1"/>
        <v>#REF!</v>
      </c>
      <c r="I28" s="240" t="e">
        <f t="shared" si="2"/>
        <v>#REF!</v>
      </c>
      <c r="J28" s="206" t="e">
        <f>SUM(J29:J34)</f>
        <v>#REF!</v>
      </c>
    </row>
    <row r="29" spans="1:13" s="205" customFormat="1" ht="15.75">
      <c r="A29" s="59"/>
      <c r="B29" s="202" t="s">
        <v>148</v>
      </c>
      <c r="C29" s="208">
        <f t="shared" si="4"/>
        <v>3500</v>
      </c>
      <c r="D29" s="208">
        <v>3500</v>
      </c>
      <c r="E29" s="208" t="e">
        <f>+#REF!</f>
        <v>#REF!</v>
      </c>
      <c r="F29" s="217" t="e">
        <f>+#REF!</f>
        <v>#REF!</v>
      </c>
      <c r="G29" s="241" t="e">
        <f t="shared" si="0"/>
        <v>#REF!</v>
      </c>
      <c r="H29" s="241" t="e">
        <f t="shared" si="1"/>
        <v>#REF!</v>
      </c>
      <c r="I29" s="241" t="e">
        <f t="shared" si="2"/>
        <v>#REF!</v>
      </c>
      <c r="J29" s="217" t="e">
        <f>+#REF!</f>
        <v>#REF!</v>
      </c>
    </row>
    <row r="30" spans="1:13" s="205" customFormat="1" ht="15.75">
      <c r="A30" s="59"/>
      <c r="B30" s="202" t="s">
        <v>149</v>
      </c>
      <c r="C30" s="208">
        <f t="shared" si="4"/>
        <v>1300</v>
      </c>
      <c r="D30" s="208">
        <v>1300</v>
      </c>
      <c r="E30" s="208" t="e">
        <f>+#REF!</f>
        <v>#REF!</v>
      </c>
      <c r="F30" s="217" t="e">
        <f>+#REF!</f>
        <v>#REF!</v>
      </c>
      <c r="G30" s="241" t="e">
        <f t="shared" si="0"/>
        <v>#REF!</v>
      </c>
      <c r="H30" s="241" t="e">
        <f t="shared" si="1"/>
        <v>#REF!</v>
      </c>
      <c r="I30" s="241" t="e">
        <f t="shared" si="2"/>
        <v>#REF!</v>
      </c>
      <c r="J30" s="217" t="e">
        <f>+#REF!</f>
        <v>#REF!</v>
      </c>
    </row>
    <row r="31" spans="1:13" s="177" customFormat="1" ht="15.75">
      <c r="A31" s="214"/>
      <c r="B31" s="215" t="s">
        <v>150</v>
      </c>
      <c r="C31" s="208">
        <f t="shared" si="4"/>
        <v>0</v>
      </c>
      <c r="D31" s="216"/>
      <c r="E31" s="208"/>
      <c r="F31" s="217">
        <v>0</v>
      </c>
      <c r="G31" s="243"/>
      <c r="H31" s="243"/>
      <c r="I31" s="243"/>
      <c r="J31" s="217"/>
    </row>
    <row r="32" spans="1:13" s="177" customFormat="1" ht="15.75">
      <c r="A32" s="214"/>
      <c r="B32" s="215" t="s">
        <v>152</v>
      </c>
      <c r="C32" s="208">
        <f t="shared" si="4"/>
        <v>0</v>
      </c>
      <c r="D32" s="216"/>
      <c r="E32" s="208" t="e">
        <f>+#REF!</f>
        <v>#REF!</v>
      </c>
      <c r="F32" s="217" t="e">
        <f>+#REF!</f>
        <v>#REF!</v>
      </c>
      <c r="G32" s="243"/>
      <c r="H32" s="243"/>
      <c r="I32" s="243"/>
      <c r="J32" s="217"/>
    </row>
    <row r="33" spans="1:11" s="205" customFormat="1" ht="15.75">
      <c r="A33" s="59"/>
      <c r="B33" s="202" t="s">
        <v>151</v>
      </c>
      <c r="C33" s="208">
        <f t="shared" si="4"/>
        <v>40</v>
      </c>
      <c r="D33" s="210">
        <v>40</v>
      </c>
      <c r="E33" s="208" t="e">
        <f>+#REF!</f>
        <v>#REF!</v>
      </c>
      <c r="F33" s="217" t="e">
        <f>+#REF!</f>
        <v>#REF!</v>
      </c>
      <c r="G33" s="242" t="e">
        <f t="shared" si="0"/>
        <v>#REF!</v>
      </c>
      <c r="H33" s="242" t="e">
        <f t="shared" si="1"/>
        <v>#REF!</v>
      </c>
      <c r="I33" s="242" t="e">
        <f t="shared" si="2"/>
        <v>#REF!</v>
      </c>
      <c r="J33" s="217" t="e">
        <f>+#REF!</f>
        <v>#REF!</v>
      </c>
    </row>
    <row r="34" spans="1:11" s="205" customFormat="1" ht="15.75">
      <c r="A34" s="59"/>
      <c r="B34" s="202" t="s">
        <v>153</v>
      </c>
      <c r="C34" s="208">
        <f t="shared" si="4"/>
        <v>160</v>
      </c>
      <c r="D34" s="208">
        <v>160</v>
      </c>
      <c r="E34" s="208" t="e">
        <f>+#REF!</f>
        <v>#REF!</v>
      </c>
      <c r="F34" s="217" t="e">
        <f>+#REF!</f>
        <v>#REF!</v>
      </c>
      <c r="G34" s="241" t="e">
        <f t="shared" si="0"/>
        <v>#REF!</v>
      </c>
      <c r="H34" s="241" t="e">
        <f t="shared" si="1"/>
        <v>#REF!</v>
      </c>
      <c r="I34" s="241"/>
      <c r="J34" s="217" t="e">
        <f>+#REF!</f>
        <v>#REF!</v>
      </c>
    </row>
    <row r="35" spans="1:11" s="207" customFormat="1" ht="15.75">
      <c r="A35" s="58">
        <v>4</v>
      </c>
      <c r="B35" s="201" t="s">
        <v>155</v>
      </c>
      <c r="C35" s="218">
        <f>SUM(C36:C41)</f>
        <v>1330000</v>
      </c>
      <c r="D35" s="218">
        <f>SUM(D36:D41)</f>
        <v>1330000</v>
      </c>
      <c r="E35" s="218" t="e">
        <f>SUM(E36:E41)</f>
        <v>#REF!</v>
      </c>
      <c r="F35" s="218" t="e">
        <f>SUM(F36:F41)</f>
        <v>#REF!</v>
      </c>
      <c r="G35" s="213" t="e">
        <f t="shared" si="0"/>
        <v>#REF!</v>
      </c>
      <c r="H35" s="213" t="e">
        <f t="shared" si="1"/>
        <v>#REF!</v>
      </c>
      <c r="I35" s="213" t="e">
        <f t="shared" si="2"/>
        <v>#REF!</v>
      </c>
      <c r="J35" s="218" t="e">
        <f>SUM(J36:J41)</f>
        <v>#REF!</v>
      </c>
    </row>
    <row r="36" spans="1:11" s="205" customFormat="1" ht="15.75">
      <c r="A36" s="59"/>
      <c r="B36" s="202" t="s">
        <v>148</v>
      </c>
      <c r="C36" s="208">
        <f t="shared" si="4"/>
        <v>1004910</v>
      </c>
      <c r="D36" s="217">
        <v>1004910</v>
      </c>
      <c r="E36" s="217" t="e">
        <f>+#REF!</f>
        <v>#REF!</v>
      </c>
      <c r="F36" s="217" t="e">
        <f>+#REF!</f>
        <v>#REF!</v>
      </c>
      <c r="G36" s="209" t="e">
        <f t="shared" si="0"/>
        <v>#REF!</v>
      </c>
      <c r="H36" s="209" t="e">
        <f t="shared" si="1"/>
        <v>#REF!</v>
      </c>
      <c r="I36" s="209" t="e">
        <f t="shared" si="2"/>
        <v>#REF!</v>
      </c>
      <c r="J36" s="217" t="e">
        <f>+#REF!</f>
        <v>#REF!</v>
      </c>
    </row>
    <row r="37" spans="1:11" s="205" customFormat="1" ht="15.75">
      <c r="A37" s="59"/>
      <c r="B37" s="202" t="s">
        <v>149</v>
      </c>
      <c r="C37" s="208">
        <f t="shared" si="4"/>
        <v>282750</v>
      </c>
      <c r="D37" s="217">
        <v>282750</v>
      </c>
      <c r="E37" s="217" t="e">
        <f>+#REF!</f>
        <v>#REF!</v>
      </c>
      <c r="F37" s="217" t="e">
        <f>+#REF!</f>
        <v>#REF!</v>
      </c>
      <c r="G37" s="209" t="e">
        <f t="shared" si="0"/>
        <v>#REF!</v>
      </c>
      <c r="H37" s="209" t="e">
        <f t="shared" si="1"/>
        <v>#REF!</v>
      </c>
      <c r="I37" s="209" t="e">
        <f t="shared" si="2"/>
        <v>#REF!</v>
      </c>
      <c r="J37" s="217" t="e">
        <f>+#REF!</f>
        <v>#REF!</v>
      </c>
    </row>
    <row r="38" spans="1:11" s="205" customFormat="1" ht="15.75">
      <c r="A38" s="214"/>
      <c r="B38" s="215" t="s">
        <v>150</v>
      </c>
      <c r="C38" s="208">
        <f t="shared" si="4"/>
        <v>3365</v>
      </c>
      <c r="D38" s="217">
        <v>3365</v>
      </c>
      <c r="E38" s="217" t="e">
        <f>+#REF!</f>
        <v>#REF!</v>
      </c>
      <c r="F38" s="217" t="e">
        <f>+#REF!</f>
        <v>#REF!</v>
      </c>
      <c r="G38" s="209" t="e">
        <f t="shared" si="0"/>
        <v>#REF!</v>
      </c>
      <c r="H38" s="209" t="e">
        <f t="shared" si="1"/>
        <v>#REF!</v>
      </c>
      <c r="I38" s="209" t="e">
        <f t="shared" si="2"/>
        <v>#REF!</v>
      </c>
      <c r="J38" s="217" t="e">
        <f>+#REF!</f>
        <v>#REF!</v>
      </c>
    </row>
    <row r="39" spans="1:11" s="205" customFormat="1" ht="15.75">
      <c r="A39" s="59"/>
      <c r="B39" s="202" t="s">
        <v>152</v>
      </c>
      <c r="C39" s="208">
        <f>+D39</f>
        <v>18100</v>
      </c>
      <c r="D39" s="219">
        <v>18100</v>
      </c>
      <c r="E39" s="217" t="e">
        <f>+#REF!</f>
        <v>#REF!</v>
      </c>
      <c r="F39" s="217" t="e">
        <f>+#REF!</f>
        <v>#REF!</v>
      </c>
      <c r="G39" s="244" t="e">
        <f t="shared" si="0"/>
        <v>#REF!</v>
      </c>
      <c r="H39" s="244" t="e">
        <f t="shared" si="1"/>
        <v>#REF!</v>
      </c>
      <c r="I39" s="244" t="e">
        <f t="shared" si="2"/>
        <v>#REF!</v>
      </c>
      <c r="J39" s="217" t="e">
        <f>+#REF!</f>
        <v>#REF!</v>
      </c>
    </row>
    <row r="40" spans="1:11" s="205" customFormat="1" ht="15.75">
      <c r="A40" s="214"/>
      <c r="B40" s="215" t="s">
        <v>151</v>
      </c>
      <c r="C40" s="208">
        <f t="shared" si="4"/>
        <v>2885</v>
      </c>
      <c r="D40" s="219">
        <v>2885</v>
      </c>
      <c r="E40" s="217" t="e">
        <f>+#REF!</f>
        <v>#REF!</v>
      </c>
      <c r="F40" s="217" t="e">
        <f>+#REF!</f>
        <v>#REF!</v>
      </c>
      <c r="G40" s="244" t="e">
        <f t="shared" si="0"/>
        <v>#REF!</v>
      </c>
      <c r="H40" s="244" t="e">
        <f t="shared" si="1"/>
        <v>#REF!</v>
      </c>
      <c r="I40" s="244" t="e">
        <f t="shared" si="2"/>
        <v>#REF!</v>
      </c>
      <c r="J40" s="217" t="e">
        <f>+#REF!</f>
        <v>#REF!</v>
      </c>
    </row>
    <row r="41" spans="1:11" s="205" customFormat="1" ht="15.75">
      <c r="A41" s="59"/>
      <c r="B41" s="202" t="s">
        <v>153</v>
      </c>
      <c r="C41" s="208">
        <f t="shared" si="4"/>
        <v>17990</v>
      </c>
      <c r="D41" s="217">
        <v>17990</v>
      </c>
      <c r="E41" s="217" t="e">
        <f>+#REF!</f>
        <v>#REF!</v>
      </c>
      <c r="F41" s="217" t="e">
        <f>+#REF!</f>
        <v>#REF!</v>
      </c>
      <c r="G41" s="209" t="e">
        <f t="shared" si="0"/>
        <v>#REF!</v>
      </c>
      <c r="H41" s="209" t="e">
        <f t="shared" si="1"/>
        <v>#REF!</v>
      </c>
      <c r="I41" s="209" t="e">
        <f t="shared" si="2"/>
        <v>#REF!</v>
      </c>
      <c r="J41" s="217" t="e">
        <f>+#REF!</f>
        <v>#REF!</v>
      </c>
    </row>
    <row r="42" spans="1:11" s="207" customFormat="1" ht="15.75">
      <c r="A42" s="58">
        <v>5</v>
      </c>
      <c r="B42" s="201" t="s">
        <v>253</v>
      </c>
      <c r="C42" s="218">
        <f>+D42</f>
        <v>92000</v>
      </c>
      <c r="D42" s="220">
        <v>92000</v>
      </c>
      <c r="E42" s="218" t="e">
        <f>+#REF!</f>
        <v>#REF!</v>
      </c>
      <c r="F42" s="218" t="e">
        <f>+#REF!</f>
        <v>#REF!</v>
      </c>
      <c r="G42" s="245" t="e">
        <f t="shared" si="0"/>
        <v>#REF!</v>
      </c>
      <c r="H42" s="245" t="e">
        <f t="shared" si="1"/>
        <v>#REF!</v>
      </c>
      <c r="I42" s="245" t="e">
        <f t="shared" si="2"/>
        <v>#REF!</v>
      </c>
      <c r="J42" s="218" t="e">
        <f>+#REF!</f>
        <v>#REF!</v>
      </c>
    </row>
    <row r="43" spans="1:11" s="177" customFormat="1" ht="15.75">
      <c r="A43" s="58">
        <v>6</v>
      </c>
      <c r="B43" s="201" t="s">
        <v>99</v>
      </c>
      <c r="C43" s="218">
        <f>+D43</f>
        <v>0</v>
      </c>
      <c r="D43" s="220">
        <v>0</v>
      </c>
      <c r="E43" s="218" t="e">
        <f>+#REF!</f>
        <v>#REF!</v>
      </c>
      <c r="F43" s="218" t="e">
        <f>+#REF!</f>
        <v>#REF!</v>
      </c>
      <c r="G43" s="245"/>
      <c r="H43" s="245"/>
      <c r="I43" s="245" t="e">
        <f t="shared" si="2"/>
        <v>#REF!</v>
      </c>
      <c r="J43" s="218" t="e">
        <f>+#REF!</f>
        <v>#REF!</v>
      </c>
    </row>
    <row r="44" spans="1:11" s="177" customFormat="1" ht="15.75">
      <c r="A44" s="58">
        <v>7</v>
      </c>
      <c r="B44" s="201" t="s">
        <v>100</v>
      </c>
      <c r="C44" s="218">
        <f>+D44</f>
        <v>265000</v>
      </c>
      <c r="D44" s="218">
        <v>265000</v>
      </c>
      <c r="E44" s="218" t="e">
        <f>+#REF!</f>
        <v>#REF!</v>
      </c>
      <c r="F44" s="218" t="e">
        <f>+#REF!</f>
        <v>#REF!</v>
      </c>
      <c r="G44" s="213" t="e">
        <f t="shared" si="0"/>
        <v>#REF!</v>
      </c>
      <c r="H44" s="213" t="e">
        <f t="shared" si="1"/>
        <v>#REF!</v>
      </c>
      <c r="I44" s="213" t="e">
        <f t="shared" si="2"/>
        <v>#REF!</v>
      </c>
      <c r="J44" s="218" t="e">
        <f>+#REF!</f>
        <v>#REF!</v>
      </c>
    </row>
    <row r="45" spans="1:11" s="207" customFormat="1" ht="15.75">
      <c r="A45" s="58">
        <v>8</v>
      </c>
      <c r="B45" s="201" t="s">
        <v>10</v>
      </c>
      <c r="C45" s="218">
        <f>+D45</f>
        <v>685000</v>
      </c>
      <c r="D45" s="218">
        <v>685000</v>
      </c>
      <c r="E45" s="218" t="e">
        <f>+#REF!</f>
        <v>#REF!</v>
      </c>
      <c r="F45" s="218" t="e">
        <f>+#REF!</f>
        <v>#REF!</v>
      </c>
      <c r="G45" s="213" t="e">
        <f t="shared" si="0"/>
        <v>#REF!</v>
      </c>
      <c r="H45" s="213" t="e">
        <f t="shared" si="1"/>
        <v>#REF!</v>
      </c>
      <c r="I45" s="213" t="e">
        <f t="shared" si="2"/>
        <v>#REF!</v>
      </c>
      <c r="J45" s="218" t="e">
        <f>+#REF!</f>
        <v>#REF!</v>
      </c>
    </row>
    <row r="46" spans="1:11" s="207" customFormat="1" ht="15.75">
      <c r="A46" s="58">
        <v>9</v>
      </c>
      <c r="B46" s="201" t="s">
        <v>101</v>
      </c>
      <c r="C46" s="221">
        <v>70000</v>
      </c>
      <c r="D46" s="218">
        <v>121000</v>
      </c>
      <c r="E46" s="218" t="e">
        <f>+#REF!+#REF!+#REF!</f>
        <v>#REF!</v>
      </c>
      <c r="F46" s="218" t="e">
        <f>+#REF!+#REF!+#REF!</f>
        <v>#REF!</v>
      </c>
      <c r="G46" s="213" t="e">
        <f t="shared" si="0"/>
        <v>#REF!</v>
      </c>
      <c r="H46" s="213" t="e">
        <f t="shared" si="1"/>
        <v>#REF!</v>
      </c>
      <c r="I46" s="213" t="e">
        <f t="shared" si="2"/>
        <v>#REF!</v>
      </c>
      <c r="J46" s="218" t="e">
        <f>+#REF!+(#REF!+#REF!)/1000000</f>
        <v>#REF!</v>
      </c>
      <c r="K46" s="203" t="s">
        <v>218</v>
      </c>
    </row>
    <row r="47" spans="1:11" s="207" customFormat="1" ht="15.75">
      <c r="A47" s="143">
        <v>10</v>
      </c>
      <c r="B47" s="222" t="s">
        <v>156</v>
      </c>
      <c r="C47" s="218">
        <f>SUM(C48:C51)</f>
        <v>388000</v>
      </c>
      <c r="D47" s="218">
        <f>SUM(D48:D51)</f>
        <v>388000</v>
      </c>
      <c r="E47" s="218" t="e">
        <f>SUM(E48:E51)</f>
        <v>#REF!</v>
      </c>
      <c r="F47" s="218" t="e">
        <f>SUM(F48:F51)</f>
        <v>#REF!</v>
      </c>
      <c r="G47" s="213" t="e">
        <f t="shared" si="0"/>
        <v>#REF!</v>
      </c>
      <c r="H47" s="213" t="e">
        <f t="shared" si="1"/>
        <v>#REF!</v>
      </c>
      <c r="I47" s="213" t="e">
        <f t="shared" si="2"/>
        <v>#REF!</v>
      </c>
      <c r="J47" s="218" t="e">
        <f>SUM(J48:J51)</f>
        <v>#REF!</v>
      </c>
    </row>
    <row r="48" spans="1:11" s="205" customFormat="1" ht="15.75">
      <c r="A48" s="59"/>
      <c r="B48" s="202" t="s">
        <v>157</v>
      </c>
      <c r="C48" s="217">
        <f>+D48</f>
        <v>13000</v>
      </c>
      <c r="D48" s="219">
        <v>13000</v>
      </c>
      <c r="E48" s="217" t="e">
        <f>+#REF!</f>
        <v>#REF!</v>
      </c>
      <c r="F48" s="217" t="e">
        <f>+#REF!</f>
        <v>#REF!</v>
      </c>
      <c r="G48" s="244" t="e">
        <f t="shared" si="0"/>
        <v>#REF!</v>
      </c>
      <c r="H48" s="244" t="e">
        <f t="shared" si="1"/>
        <v>#REF!</v>
      </c>
      <c r="I48" s="244" t="e">
        <f t="shared" si="2"/>
        <v>#REF!</v>
      </c>
      <c r="J48" s="217" t="e">
        <f>+#REF!</f>
        <v>#REF!</v>
      </c>
    </row>
    <row r="49" spans="1:12" s="205" customFormat="1" ht="15.75">
      <c r="A49" s="59"/>
      <c r="B49" s="202" t="s">
        <v>158</v>
      </c>
      <c r="C49" s="217">
        <f>+D49</f>
        <v>16000</v>
      </c>
      <c r="D49" s="217">
        <v>16000</v>
      </c>
      <c r="E49" s="217" t="e">
        <f>+#REF!</f>
        <v>#REF!</v>
      </c>
      <c r="F49" s="217" t="e">
        <f>+#REF!</f>
        <v>#REF!</v>
      </c>
      <c r="G49" s="209" t="e">
        <f t="shared" si="0"/>
        <v>#REF!</v>
      </c>
      <c r="H49" s="209" t="e">
        <f t="shared" si="1"/>
        <v>#REF!</v>
      </c>
      <c r="I49" s="209" t="e">
        <f t="shared" si="2"/>
        <v>#REF!</v>
      </c>
      <c r="J49" s="217" t="e">
        <f>+#REF!</f>
        <v>#REF!</v>
      </c>
    </row>
    <row r="50" spans="1:12" s="207" customFormat="1" ht="15.75">
      <c r="A50" s="59"/>
      <c r="B50" s="202" t="s">
        <v>159</v>
      </c>
      <c r="C50" s="217">
        <f>+D50</f>
        <v>359000</v>
      </c>
      <c r="D50" s="217">
        <v>359000</v>
      </c>
      <c r="E50" s="217" t="e">
        <f>+#REF!</f>
        <v>#REF!</v>
      </c>
      <c r="F50" s="217" t="e">
        <f>+#REF!</f>
        <v>#REF!</v>
      </c>
      <c r="G50" s="209"/>
      <c r="H50" s="209"/>
      <c r="I50" s="209" t="e">
        <f t="shared" si="2"/>
        <v>#REF!</v>
      </c>
      <c r="J50" s="217" t="e">
        <f>+#REF!</f>
        <v>#REF!</v>
      </c>
    </row>
    <row r="51" spans="1:12" s="207" customFormat="1" ht="15.75">
      <c r="A51" s="59"/>
      <c r="B51" s="202" t="s">
        <v>160</v>
      </c>
      <c r="C51" s="217">
        <f>+D51</f>
        <v>0</v>
      </c>
      <c r="D51" s="219">
        <v>0</v>
      </c>
      <c r="E51" s="217" t="e">
        <f>+#REF!</f>
        <v>#REF!</v>
      </c>
      <c r="F51" s="217" t="e">
        <f>+#REF!</f>
        <v>#REF!</v>
      </c>
      <c r="G51" s="244"/>
      <c r="H51" s="244"/>
      <c r="I51" s="244" t="e">
        <f t="shared" si="2"/>
        <v>#REF!</v>
      </c>
      <c r="J51" s="217" t="e">
        <f>+#REF!</f>
        <v>#REF!</v>
      </c>
    </row>
    <row r="52" spans="1:12" s="207" customFormat="1" ht="31.5">
      <c r="A52" s="58">
        <v>11</v>
      </c>
      <c r="B52" s="201" t="s">
        <v>161</v>
      </c>
      <c r="C52" s="224">
        <v>12000</v>
      </c>
      <c r="D52" s="224">
        <v>14500</v>
      </c>
      <c r="E52" s="224" t="e">
        <f>+#REF!+#REF!</f>
        <v>#REF!</v>
      </c>
      <c r="F52" s="224" t="e">
        <f>+#REF!+#REF!</f>
        <v>#REF!</v>
      </c>
      <c r="G52" s="225" t="e">
        <f t="shared" si="0"/>
        <v>#REF!</v>
      </c>
      <c r="H52" s="225" t="e">
        <f t="shared" si="1"/>
        <v>#REF!</v>
      </c>
      <c r="I52" s="225" t="e">
        <f t="shared" si="2"/>
        <v>#REF!</v>
      </c>
      <c r="J52" s="224" t="e">
        <f>+#REF!+#REF!</f>
        <v>#REF!</v>
      </c>
    </row>
    <row r="53" spans="1:12" s="207" customFormat="1" ht="15.75">
      <c r="A53" s="58">
        <v>12</v>
      </c>
      <c r="B53" s="201" t="s">
        <v>162</v>
      </c>
      <c r="C53" s="224">
        <v>32000</v>
      </c>
      <c r="D53" s="224">
        <v>52000</v>
      </c>
      <c r="E53" s="224" t="e">
        <f>+#REF!+#REF!+#REF!</f>
        <v>#REF!</v>
      </c>
      <c r="F53" s="239" t="e">
        <f>+#REF!+#REF!+#REF!</f>
        <v>#REF!</v>
      </c>
      <c r="G53" s="225" t="e">
        <f t="shared" si="0"/>
        <v>#REF!</v>
      </c>
      <c r="H53" s="225" t="e">
        <f t="shared" si="1"/>
        <v>#REF!</v>
      </c>
      <c r="I53" s="225" t="e">
        <f t="shared" si="2"/>
        <v>#REF!</v>
      </c>
      <c r="J53" s="239" t="e">
        <f>+#REF!+#REF!</f>
        <v>#REF!</v>
      </c>
    </row>
    <row r="54" spans="1:12" s="207" customFormat="1" ht="15.75" hidden="1">
      <c r="A54" s="61" t="s">
        <v>21</v>
      </c>
      <c r="B54" s="226" t="s">
        <v>163</v>
      </c>
      <c r="C54" s="227"/>
      <c r="D54" s="227"/>
      <c r="E54" s="227"/>
      <c r="F54" s="228"/>
      <c r="G54" s="228" t="e">
        <f t="shared" si="0"/>
        <v>#DIV/0!</v>
      </c>
      <c r="H54" s="228" t="e">
        <f t="shared" si="1"/>
        <v>#DIV/0!</v>
      </c>
      <c r="I54" s="228" t="e">
        <f t="shared" si="2"/>
        <v>#DIV/0!</v>
      </c>
      <c r="J54" s="228"/>
    </row>
    <row r="55" spans="1:12" s="207" customFormat="1" ht="47.25">
      <c r="A55" s="143" t="s">
        <v>21</v>
      </c>
      <c r="B55" s="229" t="s">
        <v>164</v>
      </c>
      <c r="C55" s="230">
        <f>+D55</f>
        <v>420000</v>
      </c>
      <c r="D55" s="230">
        <v>420000</v>
      </c>
      <c r="E55" s="230" t="e">
        <f>+#REF!</f>
        <v>#REF!</v>
      </c>
      <c r="F55" s="230" t="e">
        <f>+#REF!</f>
        <v>#REF!</v>
      </c>
      <c r="G55" s="231" t="e">
        <f t="shared" si="0"/>
        <v>#REF!</v>
      </c>
      <c r="H55" s="231" t="e">
        <f t="shared" si="1"/>
        <v>#REF!</v>
      </c>
      <c r="I55" s="231" t="e">
        <f t="shared" si="2"/>
        <v>#REF!</v>
      </c>
      <c r="J55" s="230" t="e">
        <f>+#REF!</f>
        <v>#REF!</v>
      </c>
    </row>
    <row r="56" spans="1:12" s="207" customFormat="1" ht="31.5">
      <c r="A56" s="58" t="s">
        <v>79</v>
      </c>
      <c r="B56" s="201" t="s">
        <v>165</v>
      </c>
      <c r="C56" s="224">
        <f>SUM(C57:C60)</f>
        <v>0</v>
      </c>
      <c r="D56" s="224">
        <f>SUM(D57:D60)</f>
        <v>400000</v>
      </c>
      <c r="E56" s="224" t="e">
        <f>SUM(E57:E60)</f>
        <v>#REF!</v>
      </c>
      <c r="F56" s="224" t="e">
        <f>SUM(F57:F60)</f>
        <v>#REF!</v>
      </c>
      <c r="G56" s="225"/>
      <c r="H56" s="225" t="e">
        <f>+F56/D56*100</f>
        <v>#REF!</v>
      </c>
      <c r="I56" s="225" t="e">
        <f t="shared" si="2"/>
        <v>#REF!</v>
      </c>
      <c r="J56" s="224" t="e">
        <f>SUM(J57:J60)</f>
        <v>#REF!</v>
      </c>
    </row>
    <row r="57" spans="1:12" s="207" customFormat="1" ht="31.5">
      <c r="A57" s="59">
        <v>1</v>
      </c>
      <c r="B57" s="202" t="s">
        <v>212</v>
      </c>
      <c r="C57" s="224"/>
      <c r="D57" s="224"/>
      <c r="E57" s="224" t="e">
        <f>+#REF!+#REF!</f>
        <v>#REF!</v>
      </c>
      <c r="F57" s="224" t="e">
        <f>+#REF!+#REF!</f>
        <v>#REF!</v>
      </c>
      <c r="G57" s="225"/>
      <c r="H57" s="225"/>
      <c r="I57" s="225" t="e">
        <f t="shared" si="2"/>
        <v>#REF!</v>
      </c>
      <c r="J57" s="224" t="e">
        <f>+#REF!+#REF!</f>
        <v>#REF!</v>
      </c>
    </row>
    <row r="58" spans="1:12" s="207" customFormat="1" ht="15.75">
      <c r="A58" s="59">
        <v>2</v>
      </c>
      <c r="B58" s="202" t="s">
        <v>105</v>
      </c>
      <c r="C58" s="224"/>
      <c r="D58" s="224">
        <v>400000</v>
      </c>
      <c r="E58" s="224" t="e">
        <f>+#REF!</f>
        <v>#REF!</v>
      </c>
      <c r="F58" s="224" t="e">
        <f>+#REF!</f>
        <v>#REF!</v>
      </c>
      <c r="G58" s="225"/>
      <c r="H58" s="225" t="e">
        <f t="shared" si="1"/>
        <v>#REF!</v>
      </c>
      <c r="I58" s="225" t="e">
        <f t="shared" si="2"/>
        <v>#REF!</v>
      </c>
      <c r="J58" s="224" t="e">
        <f>+#REF!</f>
        <v>#REF!</v>
      </c>
    </row>
    <row r="59" spans="1:12" s="207" customFormat="1" ht="15.75">
      <c r="A59" s="59">
        <v>3</v>
      </c>
      <c r="B59" s="202" t="s">
        <v>124</v>
      </c>
      <c r="C59" s="224"/>
      <c r="D59" s="224"/>
      <c r="E59" s="224" t="e">
        <f>+#REF!</f>
        <v>#REF!</v>
      </c>
      <c r="F59" s="224" t="e">
        <f>+#REF!</f>
        <v>#REF!</v>
      </c>
      <c r="G59" s="225"/>
      <c r="H59" s="225"/>
      <c r="I59" s="225" t="e">
        <f t="shared" si="2"/>
        <v>#REF!</v>
      </c>
      <c r="J59" s="224" t="e">
        <f>+#REF!</f>
        <v>#REF!</v>
      </c>
    </row>
    <row r="60" spans="1:12" s="207" customFormat="1" ht="15.75">
      <c r="A60" s="59">
        <v>4</v>
      </c>
      <c r="B60" s="202" t="s">
        <v>125</v>
      </c>
      <c r="C60" s="224"/>
      <c r="D60" s="224"/>
      <c r="E60" s="224" t="e">
        <f>+#REF!</f>
        <v>#REF!</v>
      </c>
      <c r="F60" s="224" t="e">
        <f>+#REF!</f>
        <v>#REF!</v>
      </c>
      <c r="G60" s="225"/>
      <c r="H60" s="225"/>
      <c r="I60" s="225"/>
      <c r="J60" s="224" t="e">
        <f>+#REF!</f>
        <v>#REF!</v>
      </c>
    </row>
    <row r="61" spans="1:12" s="207" customFormat="1" ht="31.5">
      <c r="A61" s="59"/>
      <c r="B61" s="201" t="s">
        <v>166</v>
      </c>
      <c r="C61" s="224">
        <f>+C62+C77</f>
        <v>6367626</v>
      </c>
      <c r="D61" s="224">
        <f>+D62+D77</f>
        <v>6997976</v>
      </c>
      <c r="E61" s="224" t="e">
        <f>+E62+E77</f>
        <v>#REF!</v>
      </c>
      <c r="F61" s="224" t="e">
        <f>+F62+F77</f>
        <v>#REF!</v>
      </c>
      <c r="G61" s="225" t="e">
        <f t="shared" si="0"/>
        <v>#REF!</v>
      </c>
      <c r="H61" s="225" t="e">
        <f t="shared" si="1"/>
        <v>#REF!</v>
      </c>
      <c r="I61" s="225" t="e">
        <f t="shared" si="2"/>
        <v>#REF!</v>
      </c>
      <c r="J61" s="224" t="e">
        <f>+J62+J77</f>
        <v>#REF!</v>
      </c>
    </row>
    <row r="62" spans="1:12" s="207" customFormat="1" ht="15.75">
      <c r="A62" s="58" t="s">
        <v>27</v>
      </c>
      <c r="B62" s="201" t="s">
        <v>167</v>
      </c>
      <c r="C62" s="218">
        <f>SUM(C63,C66,C69:C76)</f>
        <v>6367626</v>
      </c>
      <c r="D62" s="218">
        <f>SUM(D63,D66,D69:D76)</f>
        <v>6597976</v>
      </c>
      <c r="E62" s="218" t="e">
        <f>SUM(E63,E66,E69:E76)</f>
        <v>#REF!</v>
      </c>
      <c r="F62" s="218" t="e">
        <f>SUM(F63,F66,F69:F76)</f>
        <v>#REF!</v>
      </c>
      <c r="G62" s="213" t="e">
        <f t="shared" si="0"/>
        <v>#REF!</v>
      </c>
      <c r="H62" s="213" t="e">
        <f t="shared" si="1"/>
        <v>#REF!</v>
      </c>
      <c r="I62" s="213" t="e">
        <f t="shared" si="2"/>
        <v>#REF!</v>
      </c>
      <c r="J62" s="218" t="e">
        <f>SUM(J63,J66,J69:J76)</f>
        <v>#REF!</v>
      </c>
      <c r="K62" s="255"/>
      <c r="L62" s="255"/>
    </row>
    <row r="63" spans="1:12" s="207" customFormat="1" ht="31.5">
      <c r="A63" s="59">
        <v>1</v>
      </c>
      <c r="B63" s="202" t="s">
        <v>168</v>
      </c>
      <c r="C63" s="217">
        <f>SUM(C64:C65)</f>
        <v>3584480</v>
      </c>
      <c r="D63" s="217">
        <f>SUM(D64:D65)</f>
        <v>3657980</v>
      </c>
      <c r="E63" s="217" t="e">
        <f>SUM(E64:E65)</f>
        <v>#REF!</v>
      </c>
      <c r="F63" s="217" t="e">
        <f>SUM(F64:F65)</f>
        <v>#REF!</v>
      </c>
      <c r="G63" s="213" t="e">
        <f t="shared" si="0"/>
        <v>#REF!</v>
      </c>
      <c r="H63" s="213" t="e">
        <f t="shared" si="1"/>
        <v>#REF!</v>
      </c>
      <c r="I63" s="213" t="e">
        <f t="shared" si="2"/>
        <v>#REF!</v>
      </c>
      <c r="J63" s="217" t="e">
        <f>SUM(J64:J65)</f>
        <v>#REF!</v>
      </c>
      <c r="K63" s="255" t="e">
        <f>+E61-K62</f>
        <v>#REF!</v>
      </c>
      <c r="L63" s="255" t="e">
        <f>+F61-L62</f>
        <v>#REF!</v>
      </c>
    </row>
    <row r="64" spans="1:12" s="252" customFormat="1" ht="15.75">
      <c r="A64" s="248" t="s">
        <v>31</v>
      </c>
      <c r="B64" s="249" t="s">
        <v>169</v>
      </c>
      <c r="C64" s="250">
        <f>+C13-C65-22000-520</f>
        <v>626645</v>
      </c>
      <c r="D64" s="250">
        <f>+D13-D65-22000-520</f>
        <v>700145</v>
      </c>
      <c r="E64" s="250" t="e">
        <f>+E13-E65-#REF!</f>
        <v>#REF!</v>
      </c>
      <c r="F64" s="250" t="e">
        <f>+F13-F65-#REF!</f>
        <v>#REF!</v>
      </c>
      <c r="G64" s="251" t="e">
        <f t="shared" si="0"/>
        <v>#REF!</v>
      </c>
      <c r="H64" s="251" t="e">
        <f t="shared" si="1"/>
        <v>#REF!</v>
      </c>
      <c r="I64" s="251" t="e">
        <f t="shared" si="2"/>
        <v>#REF!</v>
      </c>
      <c r="J64" s="250" t="e">
        <f>+J13-J65-#REF!</f>
        <v>#REF!</v>
      </c>
    </row>
    <row r="65" spans="1:10" s="252" customFormat="1" ht="31.5">
      <c r="A65" s="248" t="s">
        <v>31</v>
      </c>
      <c r="B65" s="249" t="s">
        <v>205</v>
      </c>
      <c r="C65" s="253">
        <f>+C15+C16+C17+C22+C23+C24+C29+C30+C31+C36+C37+C38+C44+C45</f>
        <v>2957835</v>
      </c>
      <c r="D65" s="253">
        <f>+D15+D16+D17+D22+D23+D24+D29+D30+D31+D36+D37+D38+D44+D45</f>
        <v>2957835</v>
      </c>
      <c r="E65" s="253" t="e">
        <f>+E15+E16+E17+E22+E23+E24+E29+E30+E31+E36+E37+E38+E44+E45</f>
        <v>#REF!</v>
      </c>
      <c r="F65" s="253" t="e">
        <f>+F15+F16+F17+F22+F23+F24+F29+F30+F31+F36+F37+F38+F44+F45</f>
        <v>#REF!</v>
      </c>
      <c r="G65" s="254" t="e">
        <f t="shared" si="0"/>
        <v>#REF!</v>
      </c>
      <c r="H65" s="254" t="e">
        <f t="shared" si="1"/>
        <v>#REF!</v>
      </c>
      <c r="I65" s="254" t="e">
        <f t="shared" si="2"/>
        <v>#REF!</v>
      </c>
      <c r="J65" s="253" t="e">
        <f>+J15+J16+J17+J22+J23+J24+J29+J30+J31+J36+J37+J38+J44+J45</f>
        <v>#REF!</v>
      </c>
    </row>
    <row r="66" spans="1:10" s="207" customFormat="1" ht="15.75">
      <c r="A66" s="59">
        <v>2</v>
      </c>
      <c r="B66" s="202" t="s">
        <v>206</v>
      </c>
      <c r="C66" s="233">
        <f>SUM(C67:C68)</f>
        <v>2783146</v>
      </c>
      <c r="D66" s="233">
        <f>SUM(D67:D68)</f>
        <v>2783146</v>
      </c>
      <c r="E66" s="233" t="e">
        <f>SUM(E67:E68)</f>
        <v>#REF!</v>
      </c>
      <c r="F66" s="256" t="e">
        <f>SUM(F67:F68)</f>
        <v>#REF!</v>
      </c>
      <c r="G66" s="246" t="e">
        <f t="shared" si="0"/>
        <v>#REF!</v>
      </c>
      <c r="H66" s="246" t="e">
        <f t="shared" si="1"/>
        <v>#REF!</v>
      </c>
      <c r="I66" s="246" t="e">
        <f t="shared" si="2"/>
        <v>#REF!</v>
      </c>
      <c r="J66" s="256" t="e">
        <f>SUM(J67:J68)</f>
        <v>#REF!</v>
      </c>
    </row>
    <row r="67" spans="1:10" s="252" customFormat="1" ht="15.75">
      <c r="A67" s="60" t="s">
        <v>31</v>
      </c>
      <c r="B67" s="257" t="s">
        <v>87</v>
      </c>
      <c r="C67" s="258">
        <f>+D67</f>
        <v>1174152</v>
      </c>
      <c r="D67" s="258">
        <v>1174152</v>
      </c>
      <c r="E67" s="261" t="e">
        <f>+#REF!-70000</f>
        <v>#REF!</v>
      </c>
      <c r="F67" s="261" t="e">
        <f>+#REF!-766460</f>
        <v>#REF!</v>
      </c>
      <c r="G67" s="259" t="e">
        <f t="shared" si="0"/>
        <v>#REF!</v>
      </c>
      <c r="H67" s="259" t="e">
        <f t="shared" si="1"/>
        <v>#REF!</v>
      </c>
      <c r="I67" s="259" t="e">
        <f t="shared" si="2"/>
        <v>#REF!</v>
      </c>
      <c r="J67" s="258" t="e">
        <f>+#REF!</f>
        <v>#REF!</v>
      </c>
    </row>
    <row r="68" spans="1:10" s="252" customFormat="1" ht="15.75">
      <c r="A68" s="60" t="s">
        <v>31</v>
      </c>
      <c r="B68" s="257" t="s">
        <v>88</v>
      </c>
      <c r="C68" s="258">
        <f>+D68</f>
        <v>1608994</v>
      </c>
      <c r="D68" s="258">
        <v>1608994</v>
      </c>
      <c r="E68" s="261" t="e">
        <f>+#REF!+70000</f>
        <v>#REF!</v>
      </c>
      <c r="F68" s="261" t="e">
        <f>+#REF!+766460</f>
        <v>#REF!</v>
      </c>
      <c r="G68" s="259" t="e">
        <f t="shared" si="0"/>
        <v>#REF!</v>
      </c>
      <c r="H68" s="259" t="e">
        <f t="shared" si="1"/>
        <v>#REF!</v>
      </c>
      <c r="I68" s="259" t="e">
        <f t="shared" si="2"/>
        <v>#REF!</v>
      </c>
      <c r="J68" s="258" t="e">
        <f>+#REF!</f>
        <v>#REF!</v>
      </c>
    </row>
    <row r="69" spans="1:10" s="207" customFormat="1" ht="15.75">
      <c r="A69" s="59">
        <v>3</v>
      </c>
      <c r="B69" s="202" t="s">
        <v>117</v>
      </c>
      <c r="C69" s="224"/>
      <c r="D69" s="224"/>
      <c r="E69" s="233" t="e">
        <f>+#REF!</f>
        <v>#REF!</v>
      </c>
      <c r="F69" s="233" t="e">
        <f>+#REF!</f>
        <v>#REF!</v>
      </c>
      <c r="G69" s="225"/>
      <c r="H69" s="225"/>
      <c r="I69" s="225"/>
      <c r="J69" s="233" t="e">
        <f>+#REF!</f>
        <v>#REF!</v>
      </c>
    </row>
    <row r="70" spans="1:10" s="207" customFormat="1" ht="31.5">
      <c r="A70" s="59">
        <v>4</v>
      </c>
      <c r="B70" s="202" t="s">
        <v>207</v>
      </c>
      <c r="C70" s="224"/>
      <c r="D70" s="224"/>
      <c r="E70" s="224"/>
      <c r="F70" s="224"/>
      <c r="G70" s="225"/>
      <c r="H70" s="225"/>
      <c r="I70" s="225"/>
      <c r="J70" s="224"/>
    </row>
    <row r="71" spans="1:10" s="207" customFormat="1" ht="15.75">
      <c r="A71" s="59">
        <v>5</v>
      </c>
      <c r="B71" s="202" t="s">
        <v>208</v>
      </c>
      <c r="C71" s="224"/>
      <c r="D71" s="224"/>
      <c r="E71" s="233" t="e">
        <f>+#REF!</f>
        <v>#REF!</v>
      </c>
      <c r="F71" s="256" t="e">
        <f>+#REF!</f>
        <v>#REF!</v>
      </c>
      <c r="G71" s="225"/>
      <c r="H71" s="225"/>
      <c r="I71" s="225" t="e">
        <f t="shared" si="2"/>
        <v>#REF!</v>
      </c>
      <c r="J71" s="256" t="e">
        <f>+#REF!</f>
        <v>#REF!</v>
      </c>
    </row>
    <row r="72" spans="1:10" s="207" customFormat="1" ht="31.5">
      <c r="A72" s="59">
        <v>6</v>
      </c>
      <c r="B72" s="234" t="s">
        <v>209</v>
      </c>
      <c r="C72" s="224"/>
      <c r="D72" s="233">
        <v>156850</v>
      </c>
      <c r="E72" s="233" t="e">
        <f>+#REF!</f>
        <v>#REF!</v>
      </c>
      <c r="F72" s="233" t="e">
        <f>+#REF!</f>
        <v>#REF!</v>
      </c>
      <c r="G72" s="225"/>
      <c r="H72" s="225"/>
      <c r="I72" s="225"/>
      <c r="J72" s="233"/>
    </row>
    <row r="73" spans="1:10" s="207" customFormat="1" ht="15.75">
      <c r="A73" s="59">
        <v>7</v>
      </c>
      <c r="B73" s="234" t="s">
        <v>126</v>
      </c>
      <c r="C73" s="224"/>
      <c r="D73" s="233"/>
      <c r="E73" s="233" t="e">
        <f>+#REF!</f>
        <v>#REF!</v>
      </c>
      <c r="F73" s="233" t="e">
        <f>+#REF!</f>
        <v>#REF!</v>
      </c>
      <c r="G73" s="225"/>
      <c r="H73" s="225"/>
      <c r="I73" s="225"/>
      <c r="J73" s="233" t="e">
        <f>+#REF!</f>
        <v>#REF!</v>
      </c>
    </row>
    <row r="74" spans="1:10" s="207" customFormat="1" ht="15.75">
      <c r="A74" s="59">
        <v>8</v>
      </c>
      <c r="B74" s="234" t="s">
        <v>115</v>
      </c>
      <c r="C74" s="224"/>
      <c r="D74" s="233"/>
      <c r="E74" s="233" t="e">
        <f>+#REF!</f>
        <v>#REF!</v>
      </c>
      <c r="F74" s="233" t="e">
        <f>+#REF!</f>
        <v>#REF!</v>
      </c>
      <c r="G74" s="225"/>
      <c r="H74" s="225"/>
      <c r="I74" s="225"/>
      <c r="J74" s="233" t="e">
        <f>+#REF!</f>
        <v>#REF!</v>
      </c>
    </row>
    <row r="75" spans="1:10" s="207" customFormat="1" ht="15.75">
      <c r="A75" s="59">
        <v>9</v>
      </c>
      <c r="B75" s="234" t="s">
        <v>106</v>
      </c>
      <c r="C75" s="224"/>
      <c r="D75" s="233"/>
      <c r="E75" s="233" t="e">
        <f>+#REF!</f>
        <v>#REF!</v>
      </c>
      <c r="F75" s="233" t="e">
        <f>+#REF!</f>
        <v>#REF!</v>
      </c>
      <c r="G75" s="225"/>
      <c r="H75" s="225"/>
      <c r="I75" s="225"/>
      <c r="J75" s="233" t="e">
        <f>+#REF!</f>
        <v>#REF!</v>
      </c>
    </row>
    <row r="76" spans="1:10" s="207" customFormat="1" ht="15.75">
      <c r="A76" s="236">
        <v>10</v>
      </c>
      <c r="B76" s="235" t="s">
        <v>12</v>
      </c>
      <c r="C76" s="227"/>
      <c r="D76" s="227"/>
      <c r="E76" s="227"/>
      <c r="F76" s="227"/>
      <c r="G76" s="228"/>
      <c r="H76" s="228"/>
      <c r="I76" s="228"/>
      <c r="J76" s="227"/>
    </row>
    <row r="77" spans="1:10" s="207" customFormat="1" ht="31.5">
      <c r="A77" s="143" t="s">
        <v>79</v>
      </c>
      <c r="B77" s="222" t="s">
        <v>210</v>
      </c>
      <c r="C77" s="230">
        <f>SUM(C78:C82)</f>
        <v>0</v>
      </c>
      <c r="D77" s="230">
        <f>SUM(D78:D82)</f>
        <v>400000</v>
      </c>
      <c r="E77" s="230" t="e">
        <f>SUM(E78:E82)</f>
        <v>#REF!</v>
      </c>
      <c r="F77" s="230" t="e">
        <f>SUM(F78:F82)</f>
        <v>#REF!</v>
      </c>
      <c r="G77" s="231"/>
      <c r="H77" s="231" t="e">
        <f t="shared" si="1"/>
        <v>#REF!</v>
      </c>
      <c r="I77" s="231" t="e">
        <f>+F77/J77*100</f>
        <v>#REF!</v>
      </c>
      <c r="J77" s="230" t="e">
        <f>SUM(J78:J82)</f>
        <v>#REF!</v>
      </c>
    </row>
    <row r="78" spans="1:10" s="207" customFormat="1" ht="15.75">
      <c r="A78" s="59">
        <v>1</v>
      </c>
      <c r="B78" s="202" t="s">
        <v>105</v>
      </c>
      <c r="C78" s="224"/>
      <c r="D78" s="233">
        <v>400000</v>
      </c>
      <c r="E78" s="233" t="e">
        <f>+E58</f>
        <v>#REF!</v>
      </c>
      <c r="F78" s="233" t="e">
        <f>+F58</f>
        <v>#REF!</v>
      </c>
      <c r="G78" s="225"/>
      <c r="H78" s="225" t="e">
        <f>+F78/D78*100</f>
        <v>#REF!</v>
      </c>
      <c r="I78" s="225" t="e">
        <f>+F78/J78*100</f>
        <v>#REF!</v>
      </c>
      <c r="J78" s="233" t="e">
        <f>+J58</f>
        <v>#REF!</v>
      </c>
    </row>
    <row r="79" spans="1:10" s="207" customFormat="1" ht="31.5">
      <c r="A79" s="247">
        <v>2</v>
      </c>
      <c r="B79" s="202" t="s">
        <v>212</v>
      </c>
      <c r="C79" s="224"/>
      <c r="D79" s="233"/>
      <c r="E79" s="233" t="e">
        <f>+E57</f>
        <v>#REF!</v>
      </c>
      <c r="F79" s="233" t="e">
        <f>+F57</f>
        <v>#REF!</v>
      </c>
      <c r="G79" s="225"/>
      <c r="H79" s="225"/>
      <c r="I79" s="225" t="e">
        <f>+F79/J79*100</f>
        <v>#REF!</v>
      </c>
      <c r="J79" s="233" t="e">
        <f>+J57</f>
        <v>#REF!</v>
      </c>
    </row>
    <row r="80" spans="1:10" s="207" customFormat="1" ht="15.75">
      <c r="A80" s="247">
        <v>3</v>
      </c>
      <c r="B80" s="202" t="s">
        <v>124</v>
      </c>
      <c r="C80" s="224"/>
      <c r="D80" s="233"/>
      <c r="E80" s="233" t="e">
        <f>+E59</f>
        <v>#REF!</v>
      </c>
      <c r="F80" s="233" t="e">
        <f>+F59</f>
        <v>#REF!</v>
      </c>
      <c r="G80" s="225"/>
      <c r="H80" s="225"/>
      <c r="I80" s="225" t="e">
        <f>+F80/J80*100</f>
        <v>#REF!</v>
      </c>
      <c r="J80" s="233" t="e">
        <f>+J59</f>
        <v>#REF!</v>
      </c>
    </row>
    <row r="81" spans="1:10" s="207" customFormat="1" ht="15.75">
      <c r="A81" s="247">
        <v>4</v>
      </c>
      <c r="B81" s="202" t="s">
        <v>125</v>
      </c>
      <c r="C81" s="224"/>
      <c r="D81" s="233"/>
      <c r="E81" s="233" t="e">
        <f>+E60</f>
        <v>#REF!</v>
      </c>
      <c r="F81" s="233" t="e">
        <f>+F60</f>
        <v>#REF!</v>
      </c>
      <c r="G81" s="225"/>
      <c r="H81" s="225"/>
      <c r="I81" s="225"/>
      <c r="J81" s="233" t="e">
        <f>+J60</f>
        <v>#REF!</v>
      </c>
    </row>
    <row r="82" spans="1:10" s="207" customFormat="1" ht="15.75">
      <c r="A82" s="236"/>
      <c r="B82" s="235" t="s">
        <v>211</v>
      </c>
      <c r="C82" s="224"/>
      <c r="D82" s="224"/>
      <c r="E82" s="224"/>
      <c r="F82" s="224"/>
      <c r="G82" s="225"/>
      <c r="H82" s="225"/>
      <c r="I82" s="225"/>
      <c r="J82" s="224"/>
    </row>
    <row r="83" spans="1:10" ht="23.25" customHeight="1">
      <c r="A83" s="192"/>
      <c r="B83" s="147"/>
      <c r="C83" s="623" t="s">
        <v>213</v>
      </c>
      <c r="D83" s="623"/>
      <c r="E83" s="623"/>
      <c r="F83" s="623"/>
      <c r="G83" s="623"/>
      <c r="H83" s="623"/>
      <c r="I83" s="623"/>
    </row>
    <row r="84" spans="1:10" ht="31.5">
      <c r="B84" s="188" t="s">
        <v>214</v>
      </c>
      <c r="C84" s="624" t="s">
        <v>215</v>
      </c>
      <c r="D84" s="624"/>
      <c r="E84" s="624"/>
      <c r="F84" s="625" t="s">
        <v>216</v>
      </c>
      <c r="G84" s="626"/>
      <c r="H84" s="626"/>
      <c r="I84" s="626"/>
    </row>
    <row r="89" spans="1:10">
      <c r="D89" s="185"/>
    </row>
    <row r="90" spans="1:10">
      <c r="D90" s="185"/>
    </row>
  </sheetData>
  <mergeCells count="265">
    <mergeCell ref="J8:J9"/>
    <mergeCell ref="A1:B1"/>
    <mergeCell ref="C1:G2"/>
    <mergeCell ref="H1:I1"/>
    <mergeCell ref="J1:K1"/>
    <mergeCell ref="A3:B3"/>
    <mergeCell ref="C3:D3"/>
    <mergeCell ref="F3:G3"/>
    <mergeCell ref="H3:I3"/>
    <mergeCell ref="J3:K3"/>
    <mergeCell ref="E7:I7"/>
    <mergeCell ref="A8:A9"/>
    <mergeCell ref="B8:B9"/>
    <mergeCell ref="C8:D8"/>
    <mergeCell ref="E8:F8"/>
    <mergeCell ref="G8:I8"/>
    <mergeCell ref="L1:M1"/>
    <mergeCell ref="N1:O1"/>
    <mergeCell ref="P1:Q1"/>
    <mergeCell ref="R1:S1"/>
    <mergeCell ref="T1:U1"/>
    <mergeCell ref="V1:W1"/>
    <mergeCell ref="X1:Y1"/>
    <mergeCell ref="Z1:AA1"/>
    <mergeCell ref="AB1:AC1"/>
    <mergeCell ref="AD1:AE1"/>
    <mergeCell ref="AF1:AG1"/>
    <mergeCell ref="AH1:AI1"/>
    <mergeCell ref="AJ1:AK1"/>
    <mergeCell ref="AL1:AM1"/>
    <mergeCell ref="AN1:AO1"/>
    <mergeCell ref="AP1:AQ1"/>
    <mergeCell ref="AR1:AS1"/>
    <mergeCell ref="AT1:AU1"/>
    <mergeCell ref="AV1:AW1"/>
    <mergeCell ref="AX1:AY1"/>
    <mergeCell ref="AZ1:BA1"/>
    <mergeCell ref="BB1:BC1"/>
    <mergeCell ref="BD1:BE1"/>
    <mergeCell ref="BF1:BG1"/>
    <mergeCell ref="BH1:BI1"/>
    <mergeCell ref="BJ1:BK1"/>
    <mergeCell ref="BL1:BM1"/>
    <mergeCell ref="BN1:BO1"/>
    <mergeCell ref="BP1:BQ1"/>
    <mergeCell ref="BR1:BS1"/>
    <mergeCell ref="BT1:BU1"/>
    <mergeCell ref="BV1:BW1"/>
    <mergeCell ref="BX1:BY1"/>
    <mergeCell ref="BZ1:CA1"/>
    <mergeCell ref="CB1:CC1"/>
    <mergeCell ref="CD1:CE1"/>
    <mergeCell ref="CF1:CG1"/>
    <mergeCell ref="CH1:CI1"/>
    <mergeCell ref="CJ1:CK1"/>
    <mergeCell ref="CL1:CM1"/>
    <mergeCell ref="CN1:CO1"/>
    <mergeCell ref="CP1:CQ1"/>
    <mergeCell ref="CR1:CS1"/>
    <mergeCell ref="CT1:CU1"/>
    <mergeCell ref="CV1:CW1"/>
    <mergeCell ref="CX1:CY1"/>
    <mergeCell ref="CZ1:DA1"/>
    <mergeCell ref="DB1:DC1"/>
    <mergeCell ref="DD1:DE1"/>
    <mergeCell ref="DF1:DG1"/>
    <mergeCell ref="DH1:DI1"/>
    <mergeCell ref="DJ1:DK1"/>
    <mergeCell ref="DL1:DM1"/>
    <mergeCell ref="DN1:DO1"/>
    <mergeCell ref="DP1:DQ1"/>
    <mergeCell ref="DR1:DS1"/>
    <mergeCell ref="DT1:DU1"/>
    <mergeCell ref="DV1:DW1"/>
    <mergeCell ref="DX1:DY1"/>
    <mergeCell ref="DZ1:EA1"/>
    <mergeCell ref="EB1:EC1"/>
    <mergeCell ref="ED1:EE1"/>
    <mergeCell ref="EF1:EG1"/>
    <mergeCell ref="EH1:EI1"/>
    <mergeCell ref="EJ1:EK1"/>
    <mergeCell ref="EL1:EM1"/>
    <mergeCell ref="EN1:EO1"/>
    <mergeCell ref="EP1:EQ1"/>
    <mergeCell ref="ER1:ES1"/>
    <mergeCell ref="ET1:EU1"/>
    <mergeCell ref="EV1:EW1"/>
    <mergeCell ref="EX1:EY1"/>
    <mergeCell ref="EZ1:FA1"/>
    <mergeCell ref="FB1:FC1"/>
    <mergeCell ref="FD1:FE1"/>
    <mergeCell ref="FF1:FG1"/>
    <mergeCell ref="FH1:FI1"/>
    <mergeCell ref="FJ1:FK1"/>
    <mergeCell ref="FL1:FM1"/>
    <mergeCell ref="FN1:FO1"/>
    <mergeCell ref="FP1:FQ1"/>
    <mergeCell ref="FR1:FS1"/>
    <mergeCell ref="FT1:FU1"/>
    <mergeCell ref="FV1:FW1"/>
    <mergeCell ref="FX1:FY1"/>
    <mergeCell ref="FZ1:GA1"/>
    <mergeCell ref="GB1:GC1"/>
    <mergeCell ref="GD1:GE1"/>
    <mergeCell ref="GF1:GG1"/>
    <mergeCell ref="GH1:GI1"/>
    <mergeCell ref="HR1:HS1"/>
    <mergeCell ref="GJ1:GK1"/>
    <mergeCell ref="GL1:GM1"/>
    <mergeCell ref="GN1:GO1"/>
    <mergeCell ref="GP1:GQ1"/>
    <mergeCell ref="GR1:GS1"/>
    <mergeCell ref="GT1:GU1"/>
    <mergeCell ref="GV1:GW1"/>
    <mergeCell ref="GX1:GY1"/>
    <mergeCell ref="GZ1:HA1"/>
    <mergeCell ref="IF1:IG1"/>
    <mergeCell ref="IH1:II1"/>
    <mergeCell ref="HT1:HU1"/>
    <mergeCell ref="HV1:HW1"/>
    <mergeCell ref="HX1:HY1"/>
    <mergeCell ref="HZ1:IA1"/>
    <mergeCell ref="IR1:IS1"/>
    <mergeCell ref="IT1:IU1"/>
    <mergeCell ref="A2:B2"/>
    <mergeCell ref="H2:I2"/>
    <mergeCell ref="IJ1:IK1"/>
    <mergeCell ref="IL1:IM1"/>
    <mergeCell ref="IN1:IO1"/>
    <mergeCell ref="IP1:IQ1"/>
    <mergeCell ref="IB1:IC1"/>
    <mergeCell ref="ID1:IE1"/>
    <mergeCell ref="HB1:HC1"/>
    <mergeCell ref="HD1:HE1"/>
    <mergeCell ref="HF1:HG1"/>
    <mergeCell ref="HH1:HI1"/>
    <mergeCell ref="HJ1:HK1"/>
    <mergeCell ref="HL1:HM1"/>
    <mergeCell ref="HN1:HO1"/>
    <mergeCell ref="HP1:HQ1"/>
    <mergeCell ref="L3:M3"/>
    <mergeCell ref="N3:O3"/>
    <mergeCell ref="P3:Q3"/>
    <mergeCell ref="R3:S3"/>
    <mergeCell ref="T3:U3"/>
    <mergeCell ref="V3:W3"/>
    <mergeCell ref="X3:Y3"/>
    <mergeCell ref="Z3:AA3"/>
    <mergeCell ref="AB3:AC3"/>
    <mergeCell ref="AD3:AE3"/>
    <mergeCell ref="AF3:AG3"/>
    <mergeCell ref="AH3:AI3"/>
    <mergeCell ref="AJ3:AK3"/>
    <mergeCell ref="AL3:AM3"/>
    <mergeCell ref="AN3:AO3"/>
    <mergeCell ref="AP3:AQ3"/>
    <mergeCell ref="AR3:AS3"/>
    <mergeCell ref="AT3:AU3"/>
    <mergeCell ref="AV3:AW3"/>
    <mergeCell ref="AX3:AY3"/>
    <mergeCell ref="AZ3:BA3"/>
    <mergeCell ref="BB3:BC3"/>
    <mergeCell ref="BD3:BE3"/>
    <mergeCell ref="BF3:BG3"/>
    <mergeCell ref="BH3:BI3"/>
    <mergeCell ref="BJ3:BK3"/>
    <mergeCell ref="BL3:BM3"/>
    <mergeCell ref="BN3:BO3"/>
    <mergeCell ref="BP3:BQ3"/>
    <mergeCell ref="BR3:BS3"/>
    <mergeCell ref="BT3:BU3"/>
    <mergeCell ref="BV3:BW3"/>
    <mergeCell ref="BX3:BY3"/>
    <mergeCell ref="BZ3:CA3"/>
    <mergeCell ref="CB3:CC3"/>
    <mergeCell ref="CD3:CE3"/>
    <mergeCell ref="CF3:CG3"/>
    <mergeCell ref="CH3:CI3"/>
    <mergeCell ref="CJ3:CK3"/>
    <mergeCell ref="CL3:CM3"/>
    <mergeCell ref="CN3:CO3"/>
    <mergeCell ref="CP3:CQ3"/>
    <mergeCell ref="CR3:CS3"/>
    <mergeCell ref="CT3:CU3"/>
    <mergeCell ref="CV3:CW3"/>
    <mergeCell ref="CX3:CY3"/>
    <mergeCell ref="CZ3:DA3"/>
    <mergeCell ref="DB3:DC3"/>
    <mergeCell ref="DD3:DE3"/>
    <mergeCell ref="DF3:DG3"/>
    <mergeCell ref="DH3:DI3"/>
    <mergeCell ref="DJ3:DK3"/>
    <mergeCell ref="DL3:DM3"/>
    <mergeCell ref="DN3:DO3"/>
    <mergeCell ref="EN3:EO3"/>
    <mergeCell ref="EP3:EQ3"/>
    <mergeCell ref="ER3:ES3"/>
    <mergeCell ref="ET3:EU3"/>
    <mergeCell ref="EV3:EW3"/>
    <mergeCell ref="EX3:EY3"/>
    <mergeCell ref="DP3:DQ3"/>
    <mergeCell ref="DR3:DS3"/>
    <mergeCell ref="DT3:DU3"/>
    <mergeCell ref="DV3:DW3"/>
    <mergeCell ref="DX3:DY3"/>
    <mergeCell ref="DZ3:EA3"/>
    <mergeCell ref="EB3:EC3"/>
    <mergeCell ref="ED3:EE3"/>
    <mergeCell ref="EF3:EG3"/>
    <mergeCell ref="EL3:EM3"/>
    <mergeCell ref="IP3:IQ3"/>
    <mergeCell ref="HH3:HI3"/>
    <mergeCell ref="HJ3:HK3"/>
    <mergeCell ref="HL3:HM3"/>
    <mergeCell ref="HN3:HO3"/>
    <mergeCell ref="HP3:HQ3"/>
    <mergeCell ref="HV3:HW3"/>
    <mergeCell ref="IR3:IS3"/>
    <mergeCell ref="IT3:IU3"/>
    <mergeCell ref="IH3:II3"/>
    <mergeCell ref="IJ3:IK3"/>
    <mergeCell ref="IL3:IM3"/>
    <mergeCell ref="IN3:IO3"/>
    <mergeCell ref="ID3:IE3"/>
    <mergeCell ref="HR3:HS3"/>
    <mergeCell ref="HT3:HU3"/>
    <mergeCell ref="HX3:HY3"/>
    <mergeCell ref="GJ3:GK3"/>
    <mergeCell ref="FR3:FS3"/>
    <mergeCell ref="FT3:FU3"/>
    <mergeCell ref="FV3:FW3"/>
    <mergeCell ref="GT3:GU3"/>
    <mergeCell ref="GV3:GW3"/>
    <mergeCell ref="GX3:GY3"/>
    <mergeCell ref="GZ3:HA3"/>
    <mergeCell ref="FX3:FY3"/>
    <mergeCell ref="FZ3:GA3"/>
    <mergeCell ref="GB3:GC3"/>
    <mergeCell ref="GD3:GE3"/>
    <mergeCell ref="GF3:GG3"/>
    <mergeCell ref="GH3:GI3"/>
    <mergeCell ref="EZ3:FA3"/>
    <mergeCell ref="C83:I83"/>
    <mergeCell ref="HZ3:IA3"/>
    <mergeCell ref="IB3:IC3"/>
    <mergeCell ref="IF3:IG3"/>
    <mergeCell ref="C84:E84"/>
    <mergeCell ref="F84:I84"/>
    <mergeCell ref="GL3:GM3"/>
    <mergeCell ref="GN3:GO3"/>
    <mergeCell ref="GP3:GQ3"/>
    <mergeCell ref="GR3:GS3"/>
    <mergeCell ref="HB3:HC3"/>
    <mergeCell ref="HD3:HE3"/>
    <mergeCell ref="HF3:HG3"/>
    <mergeCell ref="FB3:FC3"/>
    <mergeCell ref="FD3:FE3"/>
    <mergeCell ref="FF3:FG3"/>
    <mergeCell ref="FH3:FI3"/>
    <mergeCell ref="FJ3:FK3"/>
    <mergeCell ref="FL3:FM3"/>
    <mergeCell ref="FN3:FO3"/>
    <mergeCell ref="FP3:FQ3"/>
    <mergeCell ref="EH3:EI3"/>
    <mergeCell ref="EJ3:EK3"/>
  </mergeCells>
  <phoneticPr fontId="37" type="noConversion"/>
  <pageMargins left="0.75" right="0.75" top="1" bottom="1" header="0.5" footer="0.5"/>
  <pageSetup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B6" sqref="B6:B8"/>
    </sheetView>
  </sheetViews>
  <sheetFormatPr defaultRowHeight="12.75"/>
  <cols>
    <col min="2" max="10" width="19.7109375" customWidth="1"/>
  </cols>
  <sheetData>
    <row r="1" spans="1:10">
      <c r="A1" s="647" t="s">
        <v>473</v>
      </c>
      <c r="B1" s="647"/>
      <c r="C1" s="647"/>
      <c r="D1" s="647"/>
      <c r="E1" s="647"/>
      <c r="F1" s="647"/>
      <c r="G1" s="647"/>
      <c r="H1" s="647"/>
      <c r="I1" s="647"/>
      <c r="J1" s="647"/>
    </row>
    <row r="2" spans="1:10">
      <c r="A2" s="645" t="s">
        <v>362</v>
      </c>
      <c r="B2" s="645"/>
      <c r="C2" s="645"/>
      <c r="D2" s="645"/>
      <c r="E2" s="645"/>
      <c r="F2" s="645"/>
      <c r="G2" s="645"/>
      <c r="H2" s="645"/>
      <c r="I2" s="645"/>
      <c r="J2" s="645"/>
    </row>
    <row r="3" spans="1:10">
      <c r="A3" s="556"/>
      <c r="B3" s="556"/>
      <c r="C3" s="556"/>
      <c r="D3" s="556"/>
      <c r="E3" s="556"/>
      <c r="F3" s="556"/>
      <c r="G3" s="556"/>
      <c r="H3" s="556"/>
      <c r="I3" s="556"/>
      <c r="J3" s="556"/>
    </row>
    <row r="4" spans="1:10">
      <c r="J4" s="557" t="s">
        <v>312</v>
      </c>
    </row>
    <row r="5" spans="1:10" ht="25.5" customHeight="1">
      <c r="A5" s="649" t="s">
        <v>219</v>
      </c>
      <c r="B5" s="649" t="s">
        <v>464</v>
      </c>
      <c r="C5" s="649" t="s">
        <v>474</v>
      </c>
      <c r="D5" s="649" t="s">
        <v>424</v>
      </c>
      <c r="E5" s="649"/>
      <c r="F5" s="649"/>
      <c r="G5" s="649" t="s">
        <v>475</v>
      </c>
      <c r="H5" s="649" t="s">
        <v>476</v>
      </c>
      <c r="I5" s="649" t="s">
        <v>353</v>
      </c>
      <c r="J5" s="649" t="s">
        <v>477</v>
      </c>
    </row>
    <row r="6" spans="1:10">
      <c r="A6" s="649"/>
      <c r="B6" s="649"/>
      <c r="C6" s="649"/>
      <c r="D6" s="649" t="s">
        <v>233</v>
      </c>
      <c r="E6" s="650" t="s">
        <v>478</v>
      </c>
      <c r="F6" s="650"/>
      <c r="G6" s="649"/>
      <c r="H6" s="649"/>
      <c r="I6" s="649"/>
      <c r="J6" s="649"/>
    </row>
    <row r="7" spans="1:10" ht="63.75">
      <c r="A7" s="649"/>
      <c r="B7" s="649"/>
      <c r="C7" s="649"/>
      <c r="D7" s="649"/>
      <c r="E7" s="560" t="s">
        <v>479</v>
      </c>
      <c r="F7" s="560" t="s">
        <v>480</v>
      </c>
      <c r="G7" s="649"/>
      <c r="H7" s="649"/>
      <c r="I7" s="649"/>
      <c r="J7" s="649"/>
    </row>
    <row r="8" spans="1:10">
      <c r="A8" s="560" t="s">
        <v>27</v>
      </c>
      <c r="B8" s="560" t="s">
        <v>79</v>
      </c>
      <c r="C8" s="560">
        <v>1</v>
      </c>
      <c r="D8" s="560">
        <v>2</v>
      </c>
      <c r="E8" s="560">
        <v>3</v>
      </c>
      <c r="F8" s="560">
        <v>4</v>
      </c>
      <c r="G8" s="560">
        <v>5</v>
      </c>
      <c r="H8" s="560">
        <v>6</v>
      </c>
      <c r="I8" s="560">
        <v>7</v>
      </c>
      <c r="J8" s="560">
        <v>8</v>
      </c>
    </row>
    <row r="9" spans="1:10">
      <c r="A9" s="600"/>
      <c r="B9" s="601" t="s">
        <v>317</v>
      </c>
      <c r="C9" s="600"/>
      <c r="D9" s="600"/>
      <c r="E9" s="600"/>
      <c r="F9" s="600"/>
      <c r="G9" s="600"/>
      <c r="H9" s="600"/>
      <c r="I9" s="600"/>
      <c r="J9" s="600"/>
    </row>
    <row r="10" spans="1:10">
      <c r="A10" s="562">
        <v>1</v>
      </c>
      <c r="B10" s="597" t="s">
        <v>466</v>
      </c>
      <c r="C10" s="597"/>
      <c r="D10" s="597"/>
      <c r="E10" s="597"/>
      <c r="F10" s="597"/>
      <c r="G10" s="597"/>
      <c r="H10" s="597"/>
      <c r="I10" s="597"/>
      <c r="J10" s="597"/>
    </row>
    <row r="11" spans="1:10">
      <c r="A11" s="562">
        <v>2</v>
      </c>
      <c r="B11" s="597" t="s">
        <v>467</v>
      </c>
      <c r="C11" s="597"/>
      <c r="D11" s="597"/>
      <c r="E11" s="597"/>
      <c r="F11" s="597"/>
      <c r="G11" s="597"/>
      <c r="H11" s="597"/>
      <c r="I11" s="597"/>
      <c r="J11" s="597"/>
    </row>
    <row r="12" spans="1:10">
      <c r="A12" s="562">
        <v>3</v>
      </c>
      <c r="B12" s="597" t="s">
        <v>468</v>
      </c>
      <c r="C12" s="597"/>
      <c r="D12" s="597"/>
      <c r="E12" s="597"/>
      <c r="F12" s="597"/>
      <c r="G12" s="597"/>
      <c r="H12" s="597"/>
      <c r="I12" s="597"/>
      <c r="J12" s="597"/>
    </row>
    <row r="13" spans="1:10">
      <c r="A13" s="562">
        <v>4</v>
      </c>
      <c r="B13" s="597" t="s">
        <v>469</v>
      </c>
      <c r="C13" s="597"/>
      <c r="D13" s="597"/>
      <c r="E13" s="597"/>
      <c r="F13" s="597"/>
      <c r="G13" s="597"/>
      <c r="H13" s="597"/>
      <c r="I13" s="597"/>
      <c r="J13" s="597"/>
    </row>
    <row r="14" spans="1:10">
      <c r="A14" s="598" t="s">
        <v>319</v>
      </c>
      <c r="B14" s="599" t="s">
        <v>319</v>
      </c>
      <c r="C14" s="599"/>
      <c r="D14" s="599"/>
      <c r="E14" s="599"/>
      <c r="F14" s="599"/>
      <c r="G14" s="599"/>
      <c r="H14" s="599"/>
      <c r="I14" s="599"/>
      <c r="J14" s="599"/>
    </row>
  </sheetData>
  <mergeCells count="12">
    <mergeCell ref="I5:I7"/>
    <mergeCell ref="J5:J7"/>
    <mergeCell ref="D6:D7"/>
    <mergeCell ref="E6:F6"/>
    <mergeCell ref="A1:J1"/>
    <mergeCell ref="A2:J2"/>
    <mergeCell ref="A5:A7"/>
    <mergeCell ref="B5:B7"/>
    <mergeCell ref="C5:C7"/>
    <mergeCell ref="D5:F5"/>
    <mergeCell ref="G5:G7"/>
    <mergeCell ref="H5:H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IP53"/>
  <sheetViews>
    <sheetView topLeftCell="A4" workbookViewId="0">
      <selection activeCell="B6" sqref="B6:B8"/>
    </sheetView>
  </sheetViews>
  <sheetFormatPr defaultRowHeight="12.75"/>
  <cols>
    <col min="1" max="1" width="5.42578125" style="237" customWidth="1"/>
    <col min="2" max="2" width="33.5703125" style="184" customWidth="1"/>
    <col min="3" max="4" width="12.140625" style="184" customWidth="1"/>
    <col min="5" max="5" width="12.140625" style="262" customWidth="1"/>
    <col min="6" max="6" width="11.28515625" style="262" bestFit="1" customWidth="1"/>
    <col min="7" max="7" width="9.85546875" style="184" customWidth="1"/>
    <col min="8" max="8" width="10.28515625" style="184" customWidth="1"/>
    <col min="9" max="250" width="9.140625" style="184"/>
    <col min="251" max="251" width="5.42578125" style="184" customWidth="1"/>
    <col min="252" max="252" width="33.5703125" style="184" customWidth="1"/>
    <col min="253" max="253" width="14.42578125" style="184" customWidth="1"/>
    <col min="254" max="255" width="12.140625" style="184" customWidth="1"/>
    <col min="256" max="256" width="11.28515625" style="184" bestFit="1" customWidth="1"/>
    <col min="257" max="257" width="11.28515625" style="184" customWidth="1"/>
    <col min="258" max="258" width="11.42578125" style="184" customWidth="1"/>
    <col min="259" max="261" width="11.28515625" style="184" customWidth="1"/>
    <col min="262" max="262" width="7.7109375" style="184" customWidth="1"/>
    <col min="263" max="263" width="9.85546875" style="184" customWidth="1"/>
    <col min="264" max="264" width="10.28515625" style="184" customWidth="1"/>
    <col min="265" max="506" width="9.140625" style="184"/>
    <col min="507" max="507" width="5.42578125" style="184" customWidth="1"/>
    <col min="508" max="508" width="33.5703125" style="184" customWidth="1"/>
    <col min="509" max="509" width="14.42578125" style="184" customWidth="1"/>
    <col min="510" max="511" width="12.140625" style="184" customWidth="1"/>
    <col min="512" max="512" width="11.28515625" style="184" bestFit="1" customWidth="1"/>
    <col min="513" max="513" width="11.28515625" style="184" customWidth="1"/>
    <col min="514" max="514" width="11.42578125" style="184" customWidth="1"/>
    <col min="515" max="517" width="11.28515625" style="184" customWidth="1"/>
    <col min="518" max="518" width="7.7109375" style="184" customWidth="1"/>
    <col min="519" max="519" width="9.85546875" style="184" customWidth="1"/>
    <col min="520" max="520" width="10.28515625" style="184" customWidth="1"/>
    <col min="521" max="762" width="9.140625" style="184"/>
    <col min="763" max="763" width="5.42578125" style="184" customWidth="1"/>
    <col min="764" max="764" width="33.5703125" style="184" customWidth="1"/>
    <col min="765" max="765" width="14.42578125" style="184" customWidth="1"/>
    <col min="766" max="767" width="12.140625" style="184" customWidth="1"/>
    <col min="768" max="768" width="11.28515625" style="184" bestFit="1" customWidth="1"/>
    <col min="769" max="769" width="11.28515625" style="184" customWidth="1"/>
    <col min="770" max="770" width="11.42578125" style="184" customWidth="1"/>
    <col min="771" max="773" width="11.28515625" style="184" customWidth="1"/>
    <col min="774" max="774" width="7.7109375" style="184" customWidth="1"/>
    <col min="775" max="775" width="9.85546875" style="184" customWidth="1"/>
    <col min="776" max="776" width="10.28515625" style="184" customWidth="1"/>
    <col min="777" max="1018" width="9.140625" style="184"/>
    <col min="1019" max="1019" width="5.42578125" style="184" customWidth="1"/>
    <col min="1020" max="1020" width="33.5703125" style="184" customWidth="1"/>
    <col min="1021" max="1021" width="14.42578125" style="184" customWidth="1"/>
    <col min="1022" max="1023" width="12.140625" style="184" customWidth="1"/>
    <col min="1024" max="1024" width="11.28515625" style="184" bestFit="1" customWidth="1"/>
    <col min="1025" max="1025" width="11.28515625" style="184" customWidth="1"/>
    <col min="1026" max="1026" width="11.42578125" style="184" customWidth="1"/>
    <col min="1027" max="1029" width="11.28515625" style="184" customWidth="1"/>
    <col min="1030" max="1030" width="7.7109375" style="184" customWidth="1"/>
    <col min="1031" max="1031" width="9.85546875" style="184" customWidth="1"/>
    <col min="1032" max="1032" width="10.28515625" style="184" customWidth="1"/>
    <col min="1033" max="1274" width="9.140625" style="184"/>
    <col min="1275" max="1275" width="5.42578125" style="184" customWidth="1"/>
    <col min="1276" max="1276" width="33.5703125" style="184" customWidth="1"/>
    <col min="1277" max="1277" width="14.42578125" style="184" customWidth="1"/>
    <col min="1278" max="1279" width="12.140625" style="184" customWidth="1"/>
    <col min="1280" max="1280" width="11.28515625" style="184" bestFit="1" customWidth="1"/>
    <col min="1281" max="1281" width="11.28515625" style="184" customWidth="1"/>
    <col min="1282" max="1282" width="11.42578125" style="184" customWidth="1"/>
    <col min="1283" max="1285" width="11.28515625" style="184" customWidth="1"/>
    <col min="1286" max="1286" width="7.7109375" style="184" customWidth="1"/>
    <col min="1287" max="1287" width="9.85546875" style="184" customWidth="1"/>
    <col min="1288" max="1288" width="10.28515625" style="184" customWidth="1"/>
    <col min="1289" max="1530" width="9.140625" style="184"/>
    <col min="1531" max="1531" width="5.42578125" style="184" customWidth="1"/>
    <col min="1532" max="1532" width="33.5703125" style="184" customWidth="1"/>
    <col min="1533" max="1533" width="14.42578125" style="184" customWidth="1"/>
    <col min="1534" max="1535" width="12.140625" style="184" customWidth="1"/>
    <col min="1536" max="1536" width="11.28515625" style="184" bestFit="1" customWidth="1"/>
    <col min="1537" max="1537" width="11.28515625" style="184" customWidth="1"/>
    <col min="1538" max="1538" width="11.42578125" style="184" customWidth="1"/>
    <col min="1539" max="1541" width="11.28515625" style="184" customWidth="1"/>
    <col min="1542" max="1542" width="7.7109375" style="184" customWidth="1"/>
    <col min="1543" max="1543" width="9.85546875" style="184" customWidth="1"/>
    <col min="1544" max="1544" width="10.28515625" style="184" customWidth="1"/>
    <col min="1545" max="1786" width="9.140625" style="184"/>
    <col min="1787" max="1787" width="5.42578125" style="184" customWidth="1"/>
    <col min="1788" max="1788" width="33.5703125" style="184" customWidth="1"/>
    <col min="1789" max="1789" width="14.42578125" style="184" customWidth="1"/>
    <col min="1790" max="1791" width="12.140625" style="184" customWidth="1"/>
    <col min="1792" max="1792" width="11.28515625" style="184" bestFit="1" customWidth="1"/>
    <col min="1793" max="1793" width="11.28515625" style="184" customWidth="1"/>
    <col min="1794" max="1794" width="11.42578125" style="184" customWidth="1"/>
    <col min="1795" max="1797" width="11.28515625" style="184" customWidth="1"/>
    <col min="1798" max="1798" width="7.7109375" style="184" customWidth="1"/>
    <col min="1799" max="1799" width="9.85546875" style="184" customWidth="1"/>
    <col min="1800" max="1800" width="10.28515625" style="184" customWidth="1"/>
    <col min="1801" max="2042" width="9.140625" style="184"/>
    <col min="2043" max="2043" width="5.42578125" style="184" customWidth="1"/>
    <col min="2044" max="2044" width="33.5703125" style="184" customWidth="1"/>
    <col min="2045" max="2045" width="14.42578125" style="184" customWidth="1"/>
    <col min="2046" max="2047" width="12.140625" style="184" customWidth="1"/>
    <col min="2048" max="2048" width="11.28515625" style="184" bestFit="1" customWidth="1"/>
    <col min="2049" max="2049" width="11.28515625" style="184" customWidth="1"/>
    <col min="2050" max="2050" width="11.42578125" style="184" customWidth="1"/>
    <col min="2051" max="2053" width="11.28515625" style="184" customWidth="1"/>
    <col min="2054" max="2054" width="7.7109375" style="184" customWidth="1"/>
    <col min="2055" max="2055" width="9.85546875" style="184" customWidth="1"/>
    <col min="2056" max="2056" width="10.28515625" style="184" customWidth="1"/>
    <col min="2057" max="2298" width="9.140625" style="184"/>
    <col min="2299" max="2299" width="5.42578125" style="184" customWidth="1"/>
    <col min="2300" max="2300" width="33.5703125" style="184" customWidth="1"/>
    <col min="2301" max="2301" width="14.42578125" style="184" customWidth="1"/>
    <col min="2302" max="2303" width="12.140625" style="184" customWidth="1"/>
    <col min="2304" max="2304" width="11.28515625" style="184" bestFit="1" customWidth="1"/>
    <col min="2305" max="2305" width="11.28515625" style="184" customWidth="1"/>
    <col min="2306" max="2306" width="11.42578125" style="184" customWidth="1"/>
    <col min="2307" max="2309" width="11.28515625" style="184" customWidth="1"/>
    <col min="2310" max="2310" width="7.7109375" style="184" customWidth="1"/>
    <col min="2311" max="2311" width="9.85546875" style="184" customWidth="1"/>
    <col min="2312" max="2312" width="10.28515625" style="184" customWidth="1"/>
    <col min="2313" max="2554" width="9.140625" style="184"/>
    <col min="2555" max="2555" width="5.42578125" style="184" customWidth="1"/>
    <col min="2556" max="2556" width="33.5703125" style="184" customWidth="1"/>
    <col min="2557" max="2557" width="14.42578125" style="184" customWidth="1"/>
    <col min="2558" max="2559" width="12.140625" style="184" customWidth="1"/>
    <col min="2560" max="2560" width="11.28515625" style="184" bestFit="1" customWidth="1"/>
    <col min="2561" max="2561" width="11.28515625" style="184" customWidth="1"/>
    <col min="2562" max="2562" width="11.42578125" style="184" customWidth="1"/>
    <col min="2563" max="2565" width="11.28515625" style="184" customWidth="1"/>
    <col min="2566" max="2566" width="7.7109375" style="184" customWidth="1"/>
    <col min="2567" max="2567" width="9.85546875" style="184" customWidth="1"/>
    <col min="2568" max="2568" width="10.28515625" style="184" customWidth="1"/>
    <col min="2569" max="2810" width="9.140625" style="184"/>
    <col min="2811" max="2811" width="5.42578125" style="184" customWidth="1"/>
    <col min="2812" max="2812" width="33.5703125" style="184" customWidth="1"/>
    <col min="2813" max="2813" width="14.42578125" style="184" customWidth="1"/>
    <col min="2814" max="2815" width="12.140625" style="184" customWidth="1"/>
    <col min="2816" max="2816" width="11.28515625" style="184" bestFit="1" customWidth="1"/>
    <col min="2817" max="2817" width="11.28515625" style="184" customWidth="1"/>
    <col min="2818" max="2818" width="11.42578125" style="184" customWidth="1"/>
    <col min="2819" max="2821" width="11.28515625" style="184" customWidth="1"/>
    <col min="2822" max="2822" width="7.7109375" style="184" customWidth="1"/>
    <col min="2823" max="2823" width="9.85546875" style="184" customWidth="1"/>
    <col min="2824" max="2824" width="10.28515625" style="184" customWidth="1"/>
    <col min="2825" max="3066" width="9.140625" style="184"/>
    <col min="3067" max="3067" width="5.42578125" style="184" customWidth="1"/>
    <col min="3068" max="3068" width="33.5703125" style="184" customWidth="1"/>
    <col min="3069" max="3069" width="14.42578125" style="184" customWidth="1"/>
    <col min="3070" max="3071" width="12.140625" style="184" customWidth="1"/>
    <col min="3072" max="3072" width="11.28515625" style="184" bestFit="1" customWidth="1"/>
    <col min="3073" max="3073" width="11.28515625" style="184" customWidth="1"/>
    <col min="3074" max="3074" width="11.42578125" style="184" customWidth="1"/>
    <col min="3075" max="3077" width="11.28515625" style="184" customWidth="1"/>
    <col min="3078" max="3078" width="7.7109375" style="184" customWidth="1"/>
    <col min="3079" max="3079" width="9.85546875" style="184" customWidth="1"/>
    <col min="3080" max="3080" width="10.28515625" style="184" customWidth="1"/>
    <col min="3081" max="3322" width="9.140625" style="184"/>
    <col min="3323" max="3323" width="5.42578125" style="184" customWidth="1"/>
    <col min="3324" max="3324" width="33.5703125" style="184" customWidth="1"/>
    <col min="3325" max="3325" width="14.42578125" style="184" customWidth="1"/>
    <col min="3326" max="3327" width="12.140625" style="184" customWidth="1"/>
    <col min="3328" max="3328" width="11.28515625" style="184" bestFit="1" customWidth="1"/>
    <col min="3329" max="3329" width="11.28515625" style="184" customWidth="1"/>
    <col min="3330" max="3330" width="11.42578125" style="184" customWidth="1"/>
    <col min="3331" max="3333" width="11.28515625" style="184" customWidth="1"/>
    <col min="3334" max="3334" width="7.7109375" style="184" customWidth="1"/>
    <col min="3335" max="3335" width="9.85546875" style="184" customWidth="1"/>
    <col min="3336" max="3336" width="10.28515625" style="184" customWidth="1"/>
    <col min="3337" max="3578" width="9.140625" style="184"/>
    <col min="3579" max="3579" width="5.42578125" style="184" customWidth="1"/>
    <col min="3580" max="3580" width="33.5703125" style="184" customWidth="1"/>
    <col min="3581" max="3581" width="14.42578125" style="184" customWidth="1"/>
    <col min="3582" max="3583" width="12.140625" style="184" customWidth="1"/>
    <col min="3584" max="3584" width="11.28515625" style="184" bestFit="1" customWidth="1"/>
    <col min="3585" max="3585" width="11.28515625" style="184" customWidth="1"/>
    <col min="3586" max="3586" width="11.42578125" style="184" customWidth="1"/>
    <col min="3587" max="3589" width="11.28515625" style="184" customWidth="1"/>
    <col min="3590" max="3590" width="7.7109375" style="184" customWidth="1"/>
    <col min="3591" max="3591" width="9.85546875" style="184" customWidth="1"/>
    <col min="3592" max="3592" width="10.28515625" style="184" customWidth="1"/>
    <col min="3593" max="3834" width="9.140625" style="184"/>
    <col min="3835" max="3835" width="5.42578125" style="184" customWidth="1"/>
    <col min="3836" max="3836" width="33.5703125" style="184" customWidth="1"/>
    <col min="3837" max="3837" width="14.42578125" style="184" customWidth="1"/>
    <col min="3838" max="3839" width="12.140625" style="184" customWidth="1"/>
    <col min="3840" max="3840" width="11.28515625" style="184" bestFit="1" customWidth="1"/>
    <col min="3841" max="3841" width="11.28515625" style="184" customWidth="1"/>
    <col min="3842" max="3842" width="11.42578125" style="184" customWidth="1"/>
    <col min="3843" max="3845" width="11.28515625" style="184" customWidth="1"/>
    <col min="3846" max="3846" width="7.7109375" style="184" customWidth="1"/>
    <col min="3847" max="3847" width="9.85546875" style="184" customWidth="1"/>
    <col min="3848" max="3848" width="10.28515625" style="184" customWidth="1"/>
    <col min="3849" max="4090" width="9.140625" style="184"/>
    <col min="4091" max="4091" width="5.42578125" style="184" customWidth="1"/>
    <col min="4092" max="4092" width="33.5703125" style="184" customWidth="1"/>
    <col min="4093" max="4093" width="14.42578125" style="184" customWidth="1"/>
    <col min="4094" max="4095" width="12.140625" style="184" customWidth="1"/>
    <col min="4096" max="4096" width="11.28515625" style="184" bestFit="1" customWidth="1"/>
    <col min="4097" max="4097" width="11.28515625" style="184" customWidth="1"/>
    <col min="4098" max="4098" width="11.42578125" style="184" customWidth="1"/>
    <col min="4099" max="4101" width="11.28515625" style="184" customWidth="1"/>
    <col min="4102" max="4102" width="7.7109375" style="184" customWidth="1"/>
    <col min="4103" max="4103" width="9.85546875" style="184" customWidth="1"/>
    <col min="4104" max="4104" width="10.28515625" style="184" customWidth="1"/>
    <col min="4105" max="4346" width="9.140625" style="184"/>
    <col min="4347" max="4347" width="5.42578125" style="184" customWidth="1"/>
    <col min="4348" max="4348" width="33.5703125" style="184" customWidth="1"/>
    <col min="4349" max="4349" width="14.42578125" style="184" customWidth="1"/>
    <col min="4350" max="4351" width="12.140625" style="184" customWidth="1"/>
    <col min="4352" max="4352" width="11.28515625" style="184" bestFit="1" customWidth="1"/>
    <col min="4353" max="4353" width="11.28515625" style="184" customWidth="1"/>
    <col min="4354" max="4354" width="11.42578125" style="184" customWidth="1"/>
    <col min="4355" max="4357" width="11.28515625" style="184" customWidth="1"/>
    <col min="4358" max="4358" width="7.7109375" style="184" customWidth="1"/>
    <col min="4359" max="4359" width="9.85546875" style="184" customWidth="1"/>
    <col min="4360" max="4360" width="10.28515625" style="184" customWidth="1"/>
    <col min="4361" max="4602" width="9.140625" style="184"/>
    <col min="4603" max="4603" width="5.42578125" style="184" customWidth="1"/>
    <col min="4604" max="4604" width="33.5703125" style="184" customWidth="1"/>
    <col min="4605" max="4605" width="14.42578125" style="184" customWidth="1"/>
    <col min="4606" max="4607" width="12.140625" style="184" customWidth="1"/>
    <col min="4608" max="4608" width="11.28515625" style="184" bestFit="1" customWidth="1"/>
    <col min="4609" max="4609" width="11.28515625" style="184" customWidth="1"/>
    <col min="4610" max="4610" width="11.42578125" style="184" customWidth="1"/>
    <col min="4611" max="4613" width="11.28515625" style="184" customWidth="1"/>
    <col min="4614" max="4614" width="7.7109375" style="184" customWidth="1"/>
    <col min="4615" max="4615" width="9.85546875" style="184" customWidth="1"/>
    <col min="4616" max="4616" width="10.28515625" style="184" customWidth="1"/>
    <col min="4617" max="4858" width="9.140625" style="184"/>
    <col min="4859" max="4859" width="5.42578125" style="184" customWidth="1"/>
    <col min="4860" max="4860" width="33.5703125" style="184" customWidth="1"/>
    <col min="4861" max="4861" width="14.42578125" style="184" customWidth="1"/>
    <col min="4862" max="4863" width="12.140625" style="184" customWidth="1"/>
    <col min="4864" max="4864" width="11.28515625" style="184" bestFit="1" customWidth="1"/>
    <col min="4865" max="4865" width="11.28515625" style="184" customWidth="1"/>
    <col min="4866" max="4866" width="11.42578125" style="184" customWidth="1"/>
    <col min="4867" max="4869" width="11.28515625" style="184" customWidth="1"/>
    <col min="4870" max="4870" width="7.7109375" style="184" customWidth="1"/>
    <col min="4871" max="4871" width="9.85546875" style="184" customWidth="1"/>
    <col min="4872" max="4872" width="10.28515625" style="184" customWidth="1"/>
    <col min="4873" max="5114" width="9.140625" style="184"/>
    <col min="5115" max="5115" width="5.42578125" style="184" customWidth="1"/>
    <col min="5116" max="5116" width="33.5703125" style="184" customWidth="1"/>
    <col min="5117" max="5117" width="14.42578125" style="184" customWidth="1"/>
    <col min="5118" max="5119" width="12.140625" style="184" customWidth="1"/>
    <col min="5120" max="5120" width="11.28515625" style="184" bestFit="1" customWidth="1"/>
    <col min="5121" max="5121" width="11.28515625" style="184" customWidth="1"/>
    <col min="5122" max="5122" width="11.42578125" style="184" customWidth="1"/>
    <col min="5123" max="5125" width="11.28515625" style="184" customWidth="1"/>
    <col min="5126" max="5126" width="7.7109375" style="184" customWidth="1"/>
    <col min="5127" max="5127" width="9.85546875" style="184" customWidth="1"/>
    <col min="5128" max="5128" width="10.28515625" style="184" customWidth="1"/>
    <col min="5129" max="5370" width="9.140625" style="184"/>
    <col min="5371" max="5371" width="5.42578125" style="184" customWidth="1"/>
    <col min="5372" max="5372" width="33.5703125" style="184" customWidth="1"/>
    <col min="5373" max="5373" width="14.42578125" style="184" customWidth="1"/>
    <col min="5374" max="5375" width="12.140625" style="184" customWidth="1"/>
    <col min="5376" max="5376" width="11.28515625" style="184" bestFit="1" customWidth="1"/>
    <col min="5377" max="5377" width="11.28515625" style="184" customWidth="1"/>
    <col min="5378" max="5378" width="11.42578125" style="184" customWidth="1"/>
    <col min="5379" max="5381" width="11.28515625" style="184" customWidth="1"/>
    <col min="5382" max="5382" width="7.7109375" style="184" customWidth="1"/>
    <col min="5383" max="5383" width="9.85546875" style="184" customWidth="1"/>
    <col min="5384" max="5384" width="10.28515625" style="184" customWidth="1"/>
    <col min="5385" max="5626" width="9.140625" style="184"/>
    <col min="5627" max="5627" width="5.42578125" style="184" customWidth="1"/>
    <col min="5628" max="5628" width="33.5703125" style="184" customWidth="1"/>
    <col min="5629" max="5629" width="14.42578125" style="184" customWidth="1"/>
    <col min="5630" max="5631" width="12.140625" style="184" customWidth="1"/>
    <col min="5632" max="5632" width="11.28515625" style="184" bestFit="1" customWidth="1"/>
    <col min="5633" max="5633" width="11.28515625" style="184" customWidth="1"/>
    <col min="5634" max="5634" width="11.42578125" style="184" customWidth="1"/>
    <col min="5635" max="5637" width="11.28515625" style="184" customWidth="1"/>
    <col min="5638" max="5638" width="7.7109375" style="184" customWidth="1"/>
    <col min="5639" max="5639" width="9.85546875" style="184" customWidth="1"/>
    <col min="5640" max="5640" width="10.28515625" style="184" customWidth="1"/>
    <col min="5641" max="5882" width="9.140625" style="184"/>
    <col min="5883" max="5883" width="5.42578125" style="184" customWidth="1"/>
    <col min="5884" max="5884" width="33.5703125" style="184" customWidth="1"/>
    <col min="5885" max="5885" width="14.42578125" style="184" customWidth="1"/>
    <col min="5886" max="5887" width="12.140625" style="184" customWidth="1"/>
    <col min="5888" max="5888" width="11.28515625" style="184" bestFit="1" customWidth="1"/>
    <col min="5889" max="5889" width="11.28515625" style="184" customWidth="1"/>
    <col min="5890" max="5890" width="11.42578125" style="184" customWidth="1"/>
    <col min="5891" max="5893" width="11.28515625" style="184" customWidth="1"/>
    <col min="5894" max="5894" width="7.7109375" style="184" customWidth="1"/>
    <col min="5895" max="5895" width="9.85546875" style="184" customWidth="1"/>
    <col min="5896" max="5896" width="10.28515625" style="184" customWidth="1"/>
    <col min="5897" max="6138" width="9.140625" style="184"/>
    <col min="6139" max="6139" width="5.42578125" style="184" customWidth="1"/>
    <col min="6140" max="6140" width="33.5703125" style="184" customWidth="1"/>
    <col min="6141" max="6141" width="14.42578125" style="184" customWidth="1"/>
    <col min="6142" max="6143" width="12.140625" style="184" customWidth="1"/>
    <col min="6144" max="6144" width="11.28515625" style="184" bestFit="1" customWidth="1"/>
    <col min="6145" max="6145" width="11.28515625" style="184" customWidth="1"/>
    <col min="6146" max="6146" width="11.42578125" style="184" customWidth="1"/>
    <col min="6147" max="6149" width="11.28515625" style="184" customWidth="1"/>
    <col min="6150" max="6150" width="7.7109375" style="184" customWidth="1"/>
    <col min="6151" max="6151" width="9.85546875" style="184" customWidth="1"/>
    <col min="6152" max="6152" width="10.28515625" style="184" customWidth="1"/>
    <col min="6153" max="6394" width="9.140625" style="184"/>
    <col min="6395" max="6395" width="5.42578125" style="184" customWidth="1"/>
    <col min="6396" max="6396" width="33.5703125" style="184" customWidth="1"/>
    <col min="6397" max="6397" width="14.42578125" style="184" customWidth="1"/>
    <col min="6398" max="6399" width="12.140625" style="184" customWidth="1"/>
    <col min="6400" max="6400" width="11.28515625" style="184" bestFit="1" customWidth="1"/>
    <col min="6401" max="6401" width="11.28515625" style="184" customWidth="1"/>
    <col min="6402" max="6402" width="11.42578125" style="184" customWidth="1"/>
    <col min="6403" max="6405" width="11.28515625" style="184" customWidth="1"/>
    <col min="6406" max="6406" width="7.7109375" style="184" customWidth="1"/>
    <col min="6407" max="6407" width="9.85546875" style="184" customWidth="1"/>
    <col min="6408" max="6408" width="10.28515625" style="184" customWidth="1"/>
    <col min="6409" max="6650" width="9.140625" style="184"/>
    <col min="6651" max="6651" width="5.42578125" style="184" customWidth="1"/>
    <col min="6652" max="6652" width="33.5703125" style="184" customWidth="1"/>
    <col min="6653" max="6653" width="14.42578125" style="184" customWidth="1"/>
    <col min="6654" max="6655" width="12.140625" style="184" customWidth="1"/>
    <col min="6656" max="6656" width="11.28515625" style="184" bestFit="1" customWidth="1"/>
    <col min="6657" max="6657" width="11.28515625" style="184" customWidth="1"/>
    <col min="6658" max="6658" width="11.42578125" style="184" customWidth="1"/>
    <col min="6659" max="6661" width="11.28515625" style="184" customWidth="1"/>
    <col min="6662" max="6662" width="7.7109375" style="184" customWidth="1"/>
    <col min="6663" max="6663" width="9.85546875" style="184" customWidth="1"/>
    <col min="6664" max="6664" width="10.28515625" style="184" customWidth="1"/>
    <col min="6665" max="6906" width="9.140625" style="184"/>
    <col min="6907" max="6907" width="5.42578125" style="184" customWidth="1"/>
    <col min="6908" max="6908" width="33.5703125" style="184" customWidth="1"/>
    <col min="6909" max="6909" width="14.42578125" style="184" customWidth="1"/>
    <col min="6910" max="6911" width="12.140625" style="184" customWidth="1"/>
    <col min="6912" max="6912" width="11.28515625" style="184" bestFit="1" customWidth="1"/>
    <col min="6913" max="6913" width="11.28515625" style="184" customWidth="1"/>
    <col min="6914" max="6914" width="11.42578125" style="184" customWidth="1"/>
    <col min="6915" max="6917" width="11.28515625" style="184" customWidth="1"/>
    <col min="6918" max="6918" width="7.7109375" style="184" customWidth="1"/>
    <col min="6919" max="6919" width="9.85546875" style="184" customWidth="1"/>
    <col min="6920" max="6920" width="10.28515625" style="184" customWidth="1"/>
    <col min="6921" max="7162" width="9.140625" style="184"/>
    <col min="7163" max="7163" width="5.42578125" style="184" customWidth="1"/>
    <col min="7164" max="7164" width="33.5703125" style="184" customWidth="1"/>
    <col min="7165" max="7165" width="14.42578125" style="184" customWidth="1"/>
    <col min="7166" max="7167" width="12.140625" style="184" customWidth="1"/>
    <col min="7168" max="7168" width="11.28515625" style="184" bestFit="1" customWidth="1"/>
    <col min="7169" max="7169" width="11.28515625" style="184" customWidth="1"/>
    <col min="7170" max="7170" width="11.42578125" style="184" customWidth="1"/>
    <col min="7171" max="7173" width="11.28515625" style="184" customWidth="1"/>
    <col min="7174" max="7174" width="7.7109375" style="184" customWidth="1"/>
    <col min="7175" max="7175" width="9.85546875" style="184" customWidth="1"/>
    <col min="7176" max="7176" width="10.28515625" style="184" customWidth="1"/>
    <col min="7177" max="7418" width="9.140625" style="184"/>
    <col min="7419" max="7419" width="5.42578125" style="184" customWidth="1"/>
    <col min="7420" max="7420" width="33.5703125" style="184" customWidth="1"/>
    <col min="7421" max="7421" width="14.42578125" style="184" customWidth="1"/>
    <col min="7422" max="7423" width="12.140625" style="184" customWidth="1"/>
    <col min="7424" max="7424" width="11.28515625" style="184" bestFit="1" customWidth="1"/>
    <col min="7425" max="7425" width="11.28515625" style="184" customWidth="1"/>
    <col min="7426" max="7426" width="11.42578125" style="184" customWidth="1"/>
    <col min="7427" max="7429" width="11.28515625" style="184" customWidth="1"/>
    <col min="7430" max="7430" width="7.7109375" style="184" customWidth="1"/>
    <col min="7431" max="7431" width="9.85546875" style="184" customWidth="1"/>
    <col min="7432" max="7432" width="10.28515625" style="184" customWidth="1"/>
    <col min="7433" max="7674" width="9.140625" style="184"/>
    <col min="7675" max="7675" width="5.42578125" style="184" customWidth="1"/>
    <col min="7676" max="7676" width="33.5703125" style="184" customWidth="1"/>
    <col min="7677" max="7677" width="14.42578125" style="184" customWidth="1"/>
    <col min="7678" max="7679" width="12.140625" style="184" customWidth="1"/>
    <col min="7680" max="7680" width="11.28515625" style="184" bestFit="1" customWidth="1"/>
    <col min="7681" max="7681" width="11.28515625" style="184" customWidth="1"/>
    <col min="7682" max="7682" width="11.42578125" style="184" customWidth="1"/>
    <col min="7683" max="7685" width="11.28515625" style="184" customWidth="1"/>
    <col min="7686" max="7686" width="7.7109375" style="184" customWidth="1"/>
    <col min="7687" max="7687" width="9.85546875" style="184" customWidth="1"/>
    <col min="7688" max="7688" width="10.28515625" style="184" customWidth="1"/>
    <col min="7689" max="7930" width="9.140625" style="184"/>
    <col min="7931" max="7931" width="5.42578125" style="184" customWidth="1"/>
    <col min="7932" max="7932" width="33.5703125" style="184" customWidth="1"/>
    <col min="7933" max="7933" width="14.42578125" style="184" customWidth="1"/>
    <col min="7934" max="7935" width="12.140625" style="184" customWidth="1"/>
    <col min="7936" max="7936" width="11.28515625" style="184" bestFit="1" customWidth="1"/>
    <col min="7937" max="7937" width="11.28515625" style="184" customWidth="1"/>
    <col min="7938" max="7938" width="11.42578125" style="184" customWidth="1"/>
    <col min="7939" max="7941" width="11.28515625" style="184" customWidth="1"/>
    <col min="7942" max="7942" width="7.7109375" style="184" customWidth="1"/>
    <col min="7943" max="7943" width="9.85546875" style="184" customWidth="1"/>
    <col min="7944" max="7944" width="10.28515625" style="184" customWidth="1"/>
    <col min="7945" max="8186" width="9.140625" style="184"/>
    <col min="8187" max="8187" width="5.42578125" style="184" customWidth="1"/>
    <col min="8188" max="8188" width="33.5703125" style="184" customWidth="1"/>
    <col min="8189" max="8189" width="14.42578125" style="184" customWidth="1"/>
    <col min="8190" max="8191" width="12.140625" style="184" customWidth="1"/>
    <col min="8192" max="8192" width="11.28515625" style="184" bestFit="1" customWidth="1"/>
    <col min="8193" max="8193" width="11.28515625" style="184" customWidth="1"/>
    <col min="8194" max="8194" width="11.42578125" style="184" customWidth="1"/>
    <col min="8195" max="8197" width="11.28515625" style="184" customWidth="1"/>
    <col min="8198" max="8198" width="7.7109375" style="184" customWidth="1"/>
    <col min="8199" max="8199" width="9.85546875" style="184" customWidth="1"/>
    <col min="8200" max="8200" width="10.28515625" style="184" customWidth="1"/>
    <col min="8201" max="8442" width="9.140625" style="184"/>
    <col min="8443" max="8443" width="5.42578125" style="184" customWidth="1"/>
    <col min="8444" max="8444" width="33.5703125" style="184" customWidth="1"/>
    <col min="8445" max="8445" width="14.42578125" style="184" customWidth="1"/>
    <col min="8446" max="8447" width="12.140625" style="184" customWidth="1"/>
    <col min="8448" max="8448" width="11.28515625" style="184" bestFit="1" customWidth="1"/>
    <col min="8449" max="8449" width="11.28515625" style="184" customWidth="1"/>
    <col min="8450" max="8450" width="11.42578125" style="184" customWidth="1"/>
    <col min="8451" max="8453" width="11.28515625" style="184" customWidth="1"/>
    <col min="8454" max="8454" width="7.7109375" style="184" customWidth="1"/>
    <col min="8455" max="8455" width="9.85546875" style="184" customWidth="1"/>
    <col min="8456" max="8456" width="10.28515625" style="184" customWidth="1"/>
    <col min="8457" max="8698" width="9.140625" style="184"/>
    <col min="8699" max="8699" width="5.42578125" style="184" customWidth="1"/>
    <col min="8700" max="8700" width="33.5703125" style="184" customWidth="1"/>
    <col min="8701" max="8701" width="14.42578125" style="184" customWidth="1"/>
    <col min="8702" max="8703" width="12.140625" style="184" customWidth="1"/>
    <col min="8704" max="8704" width="11.28515625" style="184" bestFit="1" customWidth="1"/>
    <col min="8705" max="8705" width="11.28515625" style="184" customWidth="1"/>
    <col min="8706" max="8706" width="11.42578125" style="184" customWidth="1"/>
    <col min="8707" max="8709" width="11.28515625" style="184" customWidth="1"/>
    <col min="8710" max="8710" width="7.7109375" style="184" customWidth="1"/>
    <col min="8711" max="8711" width="9.85546875" style="184" customWidth="1"/>
    <col min="8712" max="8712" width="10.28515625" style="184" customWidth="1"/>
    <col min="8713" max="8954" width="9.140625" style="184"/>
    <col min="8955" max="8955" width="5.42578125" style="184" customWidth="1"/>
    <col min="8956" max="8956" width="33.5703125" style="184" customWidth="1"/>
    <col min="8957" max="8957" width="14.42578125" style="184" customWidth="1"/>
    <col min="8958" max="8959" width="12.140625" style="184" customWidth="1"/>
    <col min="8960" max="8960" width="11.28515625" style="184" bestFit="1" customWidth="1"/>
    <col min="8961" max="8961" width="11.28515625" style="184" customWidth="1"/>
    <col min="8962" max="8962" width="11.42578125" style="184" customWidth="1"/>
    <col min="8963" max="8965" width="11.28515625" style="184" customWidth="1"/>
    <col min="8966" max="8966" width="7.7109375" style="184" customWidth="1"/>
    <col min="8967" max="8967" width="9.85546875" style="184" customWidth="1"/>
    <col min="8968" max="8968" width="10.28515625" style="184" customWidth="1"/>
    <col min="8969" max="9210" width="9.140625" style="184"/>
    <col min="9211" max="9211" width="5.42578125" style="184" customWidth="1"/>
    <col min="9212" max="9212" width="33.5703125" style="184" customWidth="1"/>
    <col min="9213" max="9213" width="14.42578125" style="184" customWidth="1"/>
    <col min="9214" max="9215" width="12.140625" style="184" customWidth="1"/>
    <col min="9216" max="9216" width="11.28515625" style="184" bestFit="1" customWidth="1"/>
    <col min="9217" max="9217" width="11.28515625" style="184" customWidth="1"/>
    <col min="9218" max="9218" width="11.42578125" style="184" customWidth="1"/>
    <col min="9219" max="9221" width="11.28515625" style="184" customWidth="1"/>
    <col min="9222" max="9222" width="7.7109375" style="184" customWidth="1"/>
    <col min="9223" max="9223" width="9.85546875" style="184" customWidth="1"/>
    <col min="9224" max="9224" width="10.28515625" style="184" customWidth="1"/>
    <col min="9225" max="9466" width="9.140625" style="184"/>
    <col min="9467" max="9467" width="5.42578125" style="184" customWidth="1"/>
    <col min="9468" max="9468" width="33.5703125" style="184" customWidth="1"/>
    <col min="9469" max="9469" width="14.42578125" style="184" customWidth="1"/>
    <col min="9470" max="9471" width="12.140625" style="184" customWidth="1"/>
    <col min="9472" max="9472" width="11.28515625" style="184" bestFit="1" customWidth="1"/>
    <col min="9473" max="9473" width="11.28515625" style="184" customWidth="1"/>
    <col min="9474" max="9474" width="11.42578125" style="184" customWidth="1"/>
    <col min="9475" max="9477" width="11.28515625" style="184" customWidth="1"/>
    <col min="9478" max="9478" width="7.7109375" style="184" customWidth="1"/>
    <col min="9479" max="9479" width="9.85546875" style="184" customWidth="1"/>
    <col min="9480" max="9480" width="10.28515625" style="184" customWidth="1"/>
    <col min="9481" max="9722" width="9.140625" style="184"/>
    <col min="9723" max="9723" width="5.42578125" style="184" customWidth="1"/>
    <col min="9724" max="9724" width="33.5703125" style="184" customWidth="1"/>
    <col min="9725" max="9725" width="14.42578125" style="184" customWidth="1"/>
    <col min="9726" max="9727" width="12.140625" style="184" customWidth="1"/>
    <col min="9728" max="9728" width="11.28515625" style="184" bestFit="1" customWidth="1"/>
    <col min="9729" max="9729" width="11.28515625" style="184" customWidth="1"/>
    <col min="9730" max="9730" width="11.42578125" style="184" customWidth="1"/>
    <col min="9731" max="9733" width="11.28515625" style="184" customWidth="1"/>
    <col min="9734" max="9734" width="7.7109375" style="184" customWidth="1"/>
    <col min="9735" max="9735" width="9.85546875" style="184" customWidth="1"/>
    <col min="9736" max="9736" width="10.28515625" style="184" customWidth="1"/>
    <col min="9737" max="9978" width="9.140625" style="184"/>
    <col min="9979" max="9979" width="5.42578125" style="184" customWidth="1"/>
    <col min="9980" max="9980" width="33.5703125" style="184" customWidth="1"/>
    <col min="9981" max="9981" width="14.42578125" style="184" customWidth="1"/>
    <col min="9982" max="9983" width="12.140625" style="184" customWidth="1"/>
    <col min="9984" max="9984" width="11.28515625" style="184" bestFit="1" customWidth="1"/>
    <col min="9985" max="9985" width="11.28515625" style="184" customWidth="1"/>
    <col min="9986" max="9986" width="11.42578125" style="184" customWidth="1"/>
    <col min="9987" max="9989" width="11.28515625" style="184" customWidth="1"/>
    <col min="9990" max="9990" width="7.7109375" style="184" customWidth="1"/>
    <col min="9991" max="9991" width="9.85546875" style="184" customWidth="1"/>
    <col min="9992" max="9992" width="10.28515625" style="184" customWidth="1"/>
    <col min="9993" max="10234" width="9.140625" style="184"/>
    <col min="10235" max="10235" width="5.42578125" style="184" customWidth="1"/>
    <col min="10236" max="10236" width="33.5703125" style="184" customWidth="1"/>
    <col min="10237" max="10237" width="14.42578125" style="184" customWidth="1"/>
    <col min="10238" max="10239" width="12.140625" style="184" customWidth="1"/>
    <col min="10240" max="10240" width="11.28515625" style="184" bestFit="1" customWidth="1"/>
    <col min="10241" max="10241" width="11.28515625" style="184" customWidth="1"/>
    <col min="10242" max="10242" width="11.42578125" style="184" customWidth="1"/>
    <col min="10243" max="10245" width="11.28515625" style="184" customWidth="1"/>
    <col min="10246" max="10246" width="7.7109375" style="184" customWidth="1"/>
    <col min="10247" max="10247" width="9.85546875" style="184" customWidth="1"/>
    <col min="10248" max="10248" width="10.28515625" style="184" customWidth="1"/>
    <col min="10249" max="10490" width="9.140625" style="184"/>
    <col min="10491" max="10491" width="5.42578125" style="184" customWidth="1"/>
    <col min="10492" max="10492" width="33.5703125" style="184" customWidth="1"/>
    <col min="10493" max="10493" width="14.42578125" style="184" customWidth="1"/>
    <col min="10494" max="10495" width="12.140625" style="184" customWidth="1"/>
    <col min="10496" max="10496" width="11.28515625" style="184" bestFit="1" customWidth="1"/>
    <col min="10497" max="10497" width="11.28515625" style="184" customWidth="1"/>
    <col min="10498" max="10498" width="11.42578125" style="184" customWidth="1"/>
    <col min="10499" max="10501" width="11.28515625" style="184" customWidth="1"/>
    <col min="10502" max="10502" width="7.7109375" style="184" customWidth="1"/>
    <col min="10503" max="10503" width="9.85546875" style="184" customWidth="1"/>
    <col min="10504" max="10504" width="10.28515625" style="184" customWidth="1"/>
    <col min="10505" max="10746" width="9.140625" style="184"/>
    <col min="10747" max="10747" width="5.42578125" style="184" customWidth="1"/>
    <col min="10748" max="10748" width="33.5703125" style="184" customWidth="1"/>
    <col min="10749" max="10749" width="14.42578125" style="184" customWidth="1"/>
    <col min="10750" max="10751" width="12.140625" style="184" customWidth="1"/>
    <col min="10752" max="10752" width="11.28515625" style="184" bestFit="1" customWidth="1"/>
    <col min="10753" max="10753" width="11.28515625" style="184" customWidth="1"/>
    <col min="10754" max="10754" width="11.42578125" style="184" customWidth="1"/>
    <col min="10755" max="10757" width="11.28515625" style="184" customWidth="1"/>
    <col min="10758" max="10758" width="7.7109375" style="184" customWidth="1"/>
    <col min="10759" max="10759" width="9.85546875" style="184" customWidth="1"/>
    <col min="10760" max="10760" width="10.28515625" style="184" customWidth="1"/>
    <col min="10761" max="11002" width="9.140625" style="184"/>
    <col min="11003" max="11003" width="5.42578125" style="184" customWidth="1"/>
    <col min="11004" max="11004" width="33.5703125" style="184" customWidth="1"/>
    <col min="11005" max="11005" width="14.42578125" style="184" customWidth="1"/>
    <col min="11006" max="11007" width="12.140625" style="184" customWidth="1"/>
    <col min="11008" max="11008" width="11.28515625" style="184" bestFit="1" customWidth="1"/>
    <col min="11009" max="11009" width="11.28515625" style="184" customWidth="1"/>
    <col min="11010" max="11010" width="11.42578125" style="184" customWidth="1"/>
    <col min="11011" max="11013" width="11.28515625" style="184" customWidth="1"/>
    <col min="11014" max="11014" width="7.7109375" style="184" customWidth="1"/>
    <col min="11015" max="11015" width="9.85546875" style="184" customWidth="1"/>
    <col min="11016" max="11016" width="10.28515625" style="184" customWidth="1"/>
    <col min="11017" max="11258" width="9.140625" style="184"/>
    <col min="11259" max="11259" width="5.42578125" style="184" customWidth="1"/>
    <col min="11260" max="11260" width="33.5703125" style="184" customWidth="1"/>
    <col min="11261" max="11261" width="14.42578125" style="184" customWidth="1"/>
    <col min="11262" max="11263" width="12.140625" style="184" customWidth="1"/>
    <col min="11264" max="11264" width="11.28515625" style="184" bestFit="1" customWidth="1"/>
    <col min="11265" max="11265" width="11.28515625" style="184" customWidth="1"/>
    <col min="11266" max="11266" width="11.42578125" style="184" customWidth="1"/>
    <col min="11267" max="11269" width="11.28515625" style="184" customWidth="1"/>
    <col min="11270" max="11270" width="7.7109375" style="184" customWidth="1"/>
    <col min="11271" max="11271" width="9.85546875" style="184" customWidth="1"/>
    <col min="11272" max="11272" width="10.28515625" style="184" customWidth="1"/>
    <col min="11273" max="11514" width="9.140625" style="184"/>
    <col min="11515" max="11515" width="5.42578125" style="184" customWidth="1"/>
    <col min="11516" max="11516" width="33.5703125" style="184" customWidth="1"/>
    <col min="11517" max="11517" width="14.42578125" style="184" customWidth="1"/>
    <col min="11518" max="11519" width="12.140625" style="184" customWidth="1"/>
    <col min="11520" max="11520" width="11.28515625" style="184" bestFit="1" customWidth="1"/>
    <col min="11521" max="11521" width="11.28515625" style="184" customWidth="1"/>
    <col min="11522" max="11522" width="11.42578125" style="184" customWidth="1"/>
    <col min="11523" max="11525" width="11.28515625" style="184" customWidth="1"/>
    <col min="11526" max="11526" width="7.7109375" style="184" customWidth="1"/>
    <col min="11527" max="11527" width="9.85546875" style="184" customWidth="1"/>
    <col min="11528" max="11528" width="10.28515625" style="184" customWidth="1"/>
    <col min="11529" max="11770" width="9.140625" style="184"/>
    <col min="11771" max="11771" width="5.42578125" style="184" customWidth="1"/>
    <col min="11772" max="11772" width="33.5703125" style="184" customWidth="1"/>
    <col min="11773" max="11773" width="14.42578125" style="184" customWidth="1"/>
    <col min="11774" max="11775" width="12.140625" style="184" customWidth="1"/>
    <col min="11776" max="11776" width="11.28515625" style="184" bestFit="1" customWidth="1"/>
    <col min="11777" max="11777" width="11.28515625" style="184" customWidth="1"/>
    <col min="11778" max="11778" width="11.42578125" style="184" customWidth="1"/>
    <col min="11779" max="11781" width="11.28515625" style="184" customWidth="1"/>
    <col min="11782" max="11782" width="7.7109375" style="184" customWidth="1"/>
    <col min="11783" max="11783" width="9.85546875" style="184" customWidth="1"/>
    <col min="11784" max="11784" width="10.28515625" style="184" customWidth="1"/>
    <col min="11785" max="12026" width="9.140625" style="184"/>
    <col min="12027" max="12027" width="5.42578125" style="184" customWidth="1"/>
    <col min="12028" max="12028" width="33.5703125" style="184" customWidth="1"/>
    <col min="12029" max="12029" width="14.42578125" style="184" customWidth="1"/>
    <col min="12030" max="12031" width="12.140625" style="184" customWidth="1"/>
    <col min="12032" max="12032" width="11.28515625" style="184" bestFit="1" customWidth="1"/>
    <col min="12033" max="12033" width="11.28515625" style="184" customWidth="1"/>
    <col min="12034" max="12034" width="11.42578125" style="184" customWidth="1"/>
    <col min="12035" max="12037" width="11.28515625" style="184" customWidth="1"/>
    <col min="12038" max="12038" width="7.7109375" style="184" customWidth="1"/>
    <col min="12039" max="12039" width="9.85546875" style="184" customWidth="1"/>
    <col min="12040" max="12040" width="10.28515625" style="184" customWidth="1"/>
    <col min="12041" max="12282" width="9.140625" style="184"/>
    <col min="12283" max="12283" width="5.42578125" style="184" customWidth="1"/>
    <col min="12284" max="12284" width="33.5703125" style="184" customWidth="1"/>
    <col min="12285" max="12285" width="14.42578125" style="184" customWidth="1"/>
    <col min="12286" max="12287" width="12.140625" style="184" customWidth="1"/>
    <col min="12288" max="12288" width="11.28515625" style="184" bestFit="1" customWidth="1"/>
    <col min="12289" max="12289" width="11.28515625" style="184" customWidth="1"/>
    <col min="12290" max="12290" width="11.42578125" style="184" customWidth="1"/>
    <col min="12291" max="12293" width="11.28515625" style="184" customWidth="1"/>
    <col min="12294" max="12294" width="7.7109375" style="184" customWidth="1"/>
    <col min="12295" max="12295" width="9.85546875" style="184" customWidth="1"/>
    <col min="12296" max="12296" width="10.28515625" style="184" customWidth="1"/>
    <col min="12297" max="12538" width="9.140625" style="184"/>
    <col min="12539" max="12539" width="5.42578125" style="184" customWidth="1"/>
    <col min="12540" max="12540" width="33.5703125" style="184" customWidth="1"/>
    <col min="12541" max="12541" width="14.42578125" style="184" customWidth="1"/>
    <col min="12542" max="12543" width="12.140625" style="184" customWidth="1"/>
    <col min="12544" max="12544" width="11.28515625" style="184" bestFit="1" customWidth="1"/>
    <col min="12545" max="12545" width="11.28515625" style="184" customWidth="1"/>
    <col min="12546" max="12546" width="11.42578125" style="184" customWidth="1"/>
    <col min="12547" max="12549" width="11.28515625" style="184" customWidth="1"/>
    <col min="12550" max="12550" width="7.7109375" style="184" customWidth="1"/>
    <col min="12551" max="12551" width="9.85546875" style="184" customWidth="1"/>
    <col min="12552" max="12552" width="10.28515625" style="184" customWidth="1"/>
    <col min="12553" max="12794" width="9.140625" style="184"/>
    <col min="12795" max="12795" width="5.42578125" style="184" customWidth="1"/>
    <col min="12796" max="12796" width="33.5703125" style="184" customWidth="1"/>
    <col min="12797" max="12797" width="14.42578125" style="184" customWidth="1"/>
    <col min="12798" max="12799" width="12.140625" style="184" customWidth="1"/>
    <col min="12800" max="12800" width="11.28515625" style="184" bestFit="1" customWidth="1"/>
    <col min="12801" max="12801" width="11.28515625" style="184" customWidth="1"/>
    <col min="12802" max="12802" width="11.42578125" style="184" customWidth="1"/>
    <col min="12803" max="12805" width="11.28515625" style="184" customWidth="1"/>
    <col min="12806" max="12806" width="7.7109375" style="184" customWidth="1"/>
    <col min="12807" max="12807" width="9.85546875" style="184" customWidth="1"/>
    <col min="12808" max="12808" width="10.28515625" style="184" customWidth="1"/>
    <col min="12809" max="13050" width="9.140625" style="184"/>
    <col min="13051" max="13051" width="5.42578125" style="184" customWidth="1"/>
    <col min="13052" max="13052" width="33.5703125" style="184" customWidth="1"/>
    <col min="13053" max="13053" width="14.42578125" style="184" customWidth="1"/>
    <col min="13054" max="13055" width="12.140625" style="184" customWidth="1"/>
    <col min="13056" max="13056" width="11.28515625" style="184" bestFit="1" customWidth="1"/>
    <col min="13057" max="13057" width="11.28515625" style="184" customWidth="1"/>
    <col min="13058" max="13058" width="11.42578125" style="184" customWidth="1"/>
    <col min="13059" max="13061" width="11.28515625" style="184" customWidth="1"/>
    <col min="13062" max="13062" width="7.7109375" style="184" customWidth="1"/>
    <col min="13063" max="13063" width="9.85546875" style="184" customWidth="1"/>
    <col min="13064" max="13064" width="10.28515625" style="184" customWidth="1"/>
    <col min="13065" max="13306" width="9.140625" style="184"/>
    <col min="13307" max="13307" width="5.42578125" style="184" customWidth="1"/>
    <col min="13308" max="13308" width="33.5703125" style="184" customWidth="1"/>
    <col min="13309" max="13309" width="14.42578125" style="184" customWidth="1"/>
    <col min="13310" max="13311" width="12.140625" style="184" customWidth="1"/>
    <col min="13312" max="13312" width="11.28515625" style="184" bestFit="1" customWidth="1"/>
    <col min="13313" max="13313" width="11.28515625" style="184" customWidth="1"/>
    <col min="13314" max="13314" width="11.42578125" style="184" customWidth="1"/>
    <col min="13315" max="13317" width="11.28515625" style="184" customWidth="1"/>
    <col min="13318" max="13318" width="7.7109375" style="184" customWidth="1"/>
    <col min="13319" max="13319" width="9.85546875" style="184" customWidth="1"/>
    <col min="13320" max="13320" width="10.28515625" style="184" customWidth="1"/>
    <col min="13321" max="13562" width="9.140625" style="184"/>
    <col min="13563" max="13563" width="5.42578125" style="184" customWidth="1"/>
    <col min="13564" max="13564" width="33.5703125" style="184" customWidth="1"/>
    <col min="13565" max="13565" width="14.42578125" style="184" customWidth="1"/>
    <col min="13566" max="13567" width="12.140625" style="184" customWidth="1"/>
    <col min="13568" max="13568" width="11.28515625" style="184" bestFit="1" customWidth="1"/>
    <col min="13569" max="13569" width="11.28515625" style="184" customWidth="1"/>
    <col min="13570" max="13570" width="11.42578125" style="184" customWidth="1"/>
    <col min="13571" max="13573" width="11.28515625" style="184" customWidth="1"/>
    <col min="13574" max="13574" width="7.7109375" style="184" customWidth="1"/>
    <col min="13575" max="13575" width="9.85546875" style="184" customWidth="1"/>
    <col min="13576" max="13576" width="10.28515625" style="184" customWidth="1"/>
    <col min="13577" max="13818" width="9.140625" style="184"/>
    <col min="13819" max="13819" width="5.42578125" style="184" customWidth="1"/>
    <col min="13820" max="13820" width="33.5703125" style="184" customWidth="1"/>
    <col min="13821" max="13821" width="14.42578125" style="184" customWidth="1"/>
    <col min="13822" max="13823" width="12.140625" style="184" customWidth="1"/>
    <col min="13824" max="13824" width="11.28515625" style="184" bestFit="1" customWidth="1"/>
    <col min="13825" max="13825" width="11.28515625" style="184" customWidth="1"/>
    <col min="13826" max="13826" width="11.42578125" style="184" customWidth="1"/>
    <col min="13827" max="13829" width="11.28515625" style="184" customWidth="1"/>
    <col min="13830" max="13830" width="7.7109375" style="184" customWidth="1"/>
    <col min="13831" max="13831" width="9.85546875" style="184" customWidth="1"/>
    <col min="13832" max="13832" width="10.28515625" style="184" customWidth="1"/>
    <col min="13833" max="14074" width="9.140625" style="184"/>
    <col min="14075" max="14075" width="5.42578125" style="184" customWidth="1"/>
    <col min="14076" max="14076" width="33.5703125" style="184" customWidth="1"/>
    <col min="14077" max="14077" width="14.42578125" style="184" customWidth="1"/>
    <col min="14078" max="14079" width="12.140625" style="184" customWidth="1"/>
    <col min="14080" max="14080" width="11.28515625" style="184" bestFit="1" customWidth="1"/>
    <col min="14081" max="14081" width="11.28515625" style="184" customWidth="1"/>
    <col min="14082" max="14082" width="11.42578125" style="184" customWidth="1"/>
    <col min="14083" max="14085" width="11.28515625" style="184" customWidth="1"/>
    <col min="14086" max="14086" width="7.7109375" style="184" customWidth="1"/>
    <col min="14087" max="14087" width="9.85546875" style="184" customWidth="1"/>
    <col min="14088" max="14088" width="10.28515625" style="184" customWidth="1"/>
    <col min="14089" max="14330" width="9.140625" style="184"/>
    <col min="14331" max="14331" width="5.42578125" style="184" customWidth="1"/>
    <col min="14332" max="14332" width="33.5703125" style="184" customWidth="1"/>
    <col min="14333" max="14333" width="14.42578125" style="184" customWidth="1"/>
    <col min="14334" max="14335" width="12.140625" style="184" customWidth="1"/>
    <col min="14336" max="14336" width="11.28515625" style="184" bestFit="1" customWidth="1"/>
    <col min="14337" max="14337" width="11.28515625" style="184" customWidth="1"/>
    <col min="14338" max="14338" width="11.42578125" style="184" customWidth="1"/>
    <col min="14339" max="14341" width="11.28515625" style="184" customWidth="1"/>
    <col min="14342" max="14342" width="7.7109375" style="184" customWidth="1"/>
    <col min="14343" max="14343" width="9.85546875" style="184" customWidth="1"/>
    <col min="14344" max="14344" width="10.28515625" style="184" customWidth="1"/>
    <col min="14345" max="14586" width="9.140625" style="184"/>
    <col min="14587" max="14587" width="5.42578125" style="184" customWidth="1"/>
    <col min="14588" max="14588" width="33.5703125" style="184" customWidth="1"/>
    <col min="14589" max="14589" width="14.42578125" style="184" customWidth="1"/>
    <col min="14590" max="14591" width="12.140625" style="184" customWidth="1"/>
    <col min="14592" max="14592" width="11.28515625" style="184" bestFit="1" customWidth="1"/>
    <col min="14593" max="14593" width="11.28515625" style="184" customWidth="1"/>
    <col min="14594" max="14594" width="11.42578125" style="184" customWidth="1"/>
    <col min="14595" max="14597" width="11.28515625" style="184" customWidth="1"/>
    <col min="14598" max="14598" width="7.7109375" style="184" customWidth="1"/>
    <col min="14599" max="14599" width="9.85546875" style="184" customWidth="1"/>
    <col min="14600" max="14600" width="10.28515625" style="184" customWidth="1"/>
    <col min="14601" max="14842" width="9.140625" style="184"/>
    <col min="14843" max="14843" width="5.42578125" style="184" customWidth="1"/>
    <col min="14844" max="14844" width="33.5703125" style="184" customWidth="1"/>
    <col min="14845" max="14845" width="14.42578125" style="184" customWidth="1"/>
    <col min="14846" max="14847" width="12.140625" style="184" customWidth="1"/>
    <col min="14848" max="14848" width="11.28515625" style="184" bestFit="1" customWidth="1"/>
    <col min="14849" max="14849" width="11.28515625" style="184" customWidth="1"/>
    <col min="14850" max="14850" width="11.42578125" style="184" customWidth="1"/>
    <col min="14851" max="14853" width="11.28515625" style="184" customWidth="1"/>
    <col min="14854" max="14854" width="7.7109375" style="184" customWidth="1"/>
    <col min="14855" max="14855" width="9.85546875" style="184" customWidth="1"/>
    <col min="14856" max="14856" width="10.28515625" style="184" customWidth="1"/>
    <col min="14857" max="15098" width="9.140625" style="184"/>
    <col min="15099" max="15099" width="5.42578125" style="184" customWidth="1"/>
    <col min="15100" max="15100" width="33.5703125" style="184" customWidth="1"/>
    <col min="15101" max="15101" width="14.42578125" style="184" customWidth="1"/>
    <col min="15102" max="15103" width="12.140625" style="184" customWidth="1"/>
    <col min="15104" max="15104" width="11.28515625" style="184" bestFit="1" customWidth="1"/>
    <col min="15105" max="15105" width="11.28515625" style="184" customWidth="1"/>
    <col min="15106" max="15106" width="11.42578125" style="184" customWidth="1"/>
    <col min="15107" max="15109" width="11.28515625" style="184" customWidth="1"/>
    <col min="15110" max="15110" width="7.7109375" style="184" customWidth="1"/>
    <col min="15111" max="15111" width="9.85546875" style="184" customWidth="1"/>
    <col min="15112" max="15112" width="10.28515625" style="184" customWidth="1"/>
    <col min="15113" max="15354" width="9.140625" style="184"/>
    <col min="15355" max="15355" width="5.42578125" style="184" customWidth="1"/>
    <col min="15356" max="15356" width="33.5703125" style="184" customWidth="1"/>
    <col min="15357" max="15357" width="14.42578125" style="184" customWidth="1"/>
    <col min="15358" max="15359" width="12.140625" style="184" customWidth="1"/>
    <col min="15360" max="15360" width="11.28515625" style="184" bestFit="1" customWidth="1"/>
    <col min="15361" max="15361" width="11.28515625" style="184" customWidth="1"/>
    <col min="15362" max="15362" width="11.42578125" style="184" customWidth="1"/>
    <col min="15363" max="15365" width="11.28515625" style="184" customWidth="1"/>
    <col min="15366" max="15366" width="7.7109375" style="184" customWidth="1"/>
    <col min="15367" max="15367" width="9.85546875" style="184" customWidth="1"/>
    <col min="15368" max="15368" width="10.28515625" style="184" customWidth="1"/>
    <col min="15369" max="15610" width="9.140625" style="184"/>
    <col min="15611" max="15611" width="5.42578125" style="184" customWidth="1"/>
    <col min="15612" max="15612" width="33.5703125" style="184" customWidth="1"/>
    <col min="15613" max="15613" width="14.42578125" style="184" customWidth="1"/>
    <col min="15614" max="15615" width="12.140625" style="184" customWidth="1"/>
    <col min="15616" max="15616" width="11.28515625" style="184" bestFit="1" customWidth="1"/>
    <col min="15617" max="15617" width="11.28515625" style="184" customWidth="1"/>
    <col min="15618" max="15618" width="11.42578125" style="184" customWidth="1"/>
    <col min="15619" max="15621" width="11.28515625" style="184" customWidth="1"/>
    <col min="15622" max="15622" width="7.7109375" style="184" customWidth="1"/>
    <col min="15623" max="15623" width="9.85546875" style="184" customWidth="1"/>
    <col min="15624" max="15624" width="10.28515625" style="184" customWidth="1"/>
    <col min="15625" max="15866" width="9.140625" style="184"/>
    <col min="15867" max="15867" width="5.42578125" style="184" customWidth="1"/>
    <col min="15868" max="15868" width="33.5703125" style="184" customWidth="1"/>
    <col min="15869" max="15869" width="14.42578125" style="184" customWidth="1"/>
    <col min="15870" max="15871" width="12.140625" style="184" customWidth="1"/>
    <col min="15872" max="15872" width="11.28515625" style="184" bestFit="1" customWidth="1"/>
    <col min="15873" max="15873" width="11.28515625" style="184" customWidth="1"/>
    <col min="15874" max="15874" width="11.42578125" style="184" customWidth="1"/>
    <col min="15875" max="15877" width="11.28515625" style="184" customWidth="1"/>
    <col min="15878" max="15878" width="7.7109375" style="184" customWidth="1"/>
    <col min="15879" max="15879" width="9.85546875" style="184" customWidth="1"/>
    <col min="15880" max="15880" width="10.28515625" style="184" customWidth="1"/>
    <col min="15881" max="16122" width="9.140625" style="184"/>
    <col min="16123" max="16123" width="5.42578125" style="184" customWidth="1"/>
    <col min="16124" max="16124" width="33.5703125" style="184" customWidth="1"/>
    <col min="16125" max="16125" width="14.42578125" style="184" customWidth="1"/>
    <col min="16126" max="16127" width="12.140625" style="184" customWidth="1"/>
    <col min="16128" max="16128" width="11.28515625" style="184" bestFit="1" customWidth="1"/>
    <col min="16129" max="16129" width="11.28515625" style="184" customWidth="1"/>
    <col min="16130" max="16130" width="11.42578125" style="184" customWidth="1"/>
    <col min="16131" max="16133" width="11.28515625" style="184" customWidth="1"/>
    <col min="16134" max="16134" width="7.7109375" style="184" customWidth="1"/>
    <col min="16135" max="16135" width="9.85546875" style="184" customWidth="1"/>
    <col min="16136" max="16136" width="10.28515625" style="184" customWidth="1"/>
    <col min="16137" max="16384" width="9.140625" style="184"/>
  </cols>
  <sheetData>
    <row r="1" spans="1:250" ht="30" customHeight="1">
      <c r="A1" s="342"/>
      <c r="B1" s="651" t="s">
        <v>408</v>
      </c>
      <c r="C1" s="651"/>
      <c r="D1" s="651"/>
      <c r="E1" s="651"/>
      <c r="F1" s="651"/>
      <c r="G1" s="651"/>
      <c r="H1" s="651"/>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2"/>
      <c r="BJ1" s="342"/>
      <c r="BK1" s="342"/>
      <c r="BL1" s="342"/>
      <c r="BM1" s="342"/>
      <c r="BN1" s="342"/>
      <c r="BO1" s="342"/>
      <c r="BP1" s="342"/>
      <c r="BQ1" s="342"/>
      <c r="BR1" s="342"/>
      <c r="BS1" s="342"/>
      <c r="BT1" s="342"/>
      <c r="BU1" s="342"/>
      <c r="BV1" s="342"/>
      <c r="BW1" s="342"/>
      <c r="BX1" s="342"/>
      <c r="BY1" s="342"/>
      <c r="BZ1" s="342"/>
      <c r="CA1" s="342"/>
      <c r="CB1" s="342"/>
      <c r="CC1" s="342"/>
      <c r="CD1" s="342"/>
      <c r="CE1" s="342"/>
      <c r="CF1" s="342"/>
      <c r="CG1" s="342"/>
      <c r="CH1" s="342"/>
      <c r="CI1" s="342"/>
      <c r="CJ1" s="342"/>
      <c r="CK1" s="342"/>
      <c r="CL1" s="342"/>
      <c r="CM1" s="342"/>
      <c r="CN1" s="342"/>
      <c r="CO1" s="342"/>
      <c r="CP1" s="342"/>
      <c r="CQ1" s="342"/>
      <c r="CR1" s="342"/>
      <c r="CS1" s="342"/>
      <c r="CT1" s="342"/>
      <c r="CU1" s="342"/>
      <c r="CV1" s="342"/>
      <c r="CW1" s="342"/>
      <c r="CX1" s="342"/>
      <c r="CY1" s="342"/>
      <c r="CZ1" s="342"/>
      <c r="DA1" s="342"/>
      <c r="DB1" s="342"/>
      <c r="DC1" s="342"/>
      <c r="DD1" s="342"/>
      <c r="DE1" s="342"/>
      <c r="DF1" s="342"/>
      <c r="DG1" s="342"/>
      <c r="DH1" s="342"/>
      <c r="DI1" s="342"/>
      <c r="DJ1" s="342"/>
      <c r="DK1" s="342"/>
      <c r="DL1" s="342"/>
      <c r="DM1" s="342"/>
      <c r="DN1" s="342"/>
      <c r="DO1" s="342"/>
      <c r="DP1" s="342"/>
      <c r="DQ1" s="342"/>
      <c r="DR1" s="342"/>
      <c r="DS1" s="342"/>
      <c r="DT1" s="342"/>
      <c r="DU1" s="342"/>
      <c r="DV1" s="342"/>
      <c r="DW1" s="342"/>
      <c r="DX1" s="342"/>
      <c r="DY1" s="342"/>
      <c r="DZ1" s="342"/>
      <c r="EA1" s="342"/>
      <c r="EB1" s="342"/>
      <c r="EC1" s="342"/>
      <c r="ED1" s="342"/>
      <c r="EE1" s="342"/>
      <c r="EF1" s="342"/>
      <c r="EG1" s="342"/>
      <c r="EH1" s="342"/>
      <c r="EI1" s="342"/>
      <c r="EJ1" s="342"/>
      <c r="EK1" s="342"/>
      <c r="EL1" s="342"/>
      <c r="EM1" s="342"/>
      <c r="EN1" s="342"/>
      <c r="EO1" s="342"/>
      <c r="EP1" s="342"/>
      <c r="EQ1" s="342"/>
      <c r="ER1" s="342"/>
      <c r="ES1" s="342"/>
      <c r="ET1" s="342"/>
      <c r="EU1" s="342"/>
      <c r="EV1" s="342"/>
      <c r="EW1" s="342"/>
      <c r="EX1" s="342"/>
      <c r="EY1" s="342"/>
      <c r="EZ1" s="342"/>
      <c r="FA1" s="342"/>
      <c r="FB1" s="342"/>
      <c r="FC1" s="342"/>
      <c r="FD1" s="342"/>
      <c r="FE1" s="342"/>
      <c r="FF1" s="342"/>
      <c r="FG1" s="342"/>
      <c r="FH1" s="342"/>
      <c r="FI1" s="342"/>
      <c r="FJ1" s="342"/>
      <c r="FK1" s="342"/>
      <c r="FL1" s="342"/>
      <c r="FM1" s="342"/>
      <c r="FN1" s="342"/>
      <c r="FO1" s="342"/>
      <c r="FP1" s="342"/>
      <c r="FQ1" s="342"/>
      <c r="FR1" s="342"/>
      <c r="FS1" s="342"/>
      <c r="FT1" s="342"/>
      <c r="FU1" s="342"/>
      <c r="FV1" s="342"/>
      <c r="FW1" s="342"/>
      <c r="FX1" s="342"/>
      <c r="FY1" s="342"/>
      <c r="FZ1" s="342"/>
      <c r="GA1" s="342"/>
      <c r="GB1" s="342"/>
      <c r="GC1" s="342"/>
      <c r="GD1" s="342"/>
      <c r="GE1" s="342"/>
      <c r="GF1" s="342"/>
      <c r="GG1" s="342"/>
      <c r="GH1" s="342"/>
      <c r="GI1" s="342"/>
      <c r="GJ1" s="342"/>
      <c r="GK1" s="342"/>
      <c r="GL1" s="342"/>
      <c r="GM1" s="342"/>
      <c r="GN1" s="342"/>
      <c r="GO1" s="342"/>
      <c r="GP1" s="342"/>
      <c r="GQ1" s="342"/>
      <c r="GR1" s="342"/>
      <c r="GS1" s="342"/>
      <c r="GT1" s="342"/>
      <c r="GU1" s="342"/>
      <c r="GV1" s="342"/>
      <c r="GW1" s="342"/>
      <c r="GX1" s="342"/>
      <c r="GY1" s="342"/>
      <c r="GZ1" s="342"/>
      <c r="HA1" s="342"/>
      <c r="HB1" s="342"/>
      <c r="HC1" s="342"/>
      <c r="HD1" s="342"/>
      <c r="HE1" s="342"/>
      <c r="HF1" s="342"/>
      <c r="HG1" s="342"/>
      <c r="HH1" s="342"/>
      <c r="HI1" s="342"/>
      <c r="HJ1" s="342"/>
      <c r="HK1" s="342"/>
      <c r="HL1" s="342"/>
      <c r="HM1" s="342"/>
      <c r="HN1" s="342"/>
      <c r="HO1" s="342"/>
      <c r="HP1" s="342"/>
      <c r="HQ1" s="342"/>
      <c r="HR1" s="342"/>
      <c r="HS1" s="342"/>
      <c r="HT1" s="342"/>
      <c r="HU1" s="342"/>
      <c r="HV1" s="342"/>
      <c r="HW1" s="342"/>
      <c r="HX1" s="342"/>
      <c r="HY1" s="342"/>
      <c r="HZ1" s="342"/>
      <c r="IA1" s="342"/>
      <c r="IB1" s="342"/>
      <c r="IC1" s="342"/>
      <c r="ID1" s="342"/>
      <c r="IE1" s="342"/>
      <c r="IF1" s="342"/>
      <c r="IG1" s="342"/>
      <c r="IH1" s="342"/>
      <c r="II1" s="342"/>
      <c r="IJ1" s="342"/>
      <c r="IK1" s="342"/>
      <c r="IL1" s="342"/>
      <c r="IM1" s="342"/>
      <c r="IN1" s="342"/>
      <c r="IO1" s="342"/>
      <c r="IP1" s="342"/>
    </row>
    <row r="2" spans="1:250" ht="15.75" customHeight="1">
      <c r="A2" s="342"/>
      <c r="B2" s="652" t="s">
        <v>362</v>
      </c>
      <c r="C2" s="652"/>
      <c r="D2" s="652"/>
      <c r="E2" s="652"/>
      <c r="F2" s="652"/>
      <c r="G2" s="652"/>
      <c r="H2" s="652"/>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3"/>
      <c r="CD2" s="343"/>
      <c r="CE2" s="343"/>
      <c r="CF2" s="343"/>
      <c r="CG2" s="343"/>
      <c r="CH2" s="343"/>
      <c r="CI2" s="343"/>
      <c r="CJ2" s="343"/>
      <c r="CK2" s="343"/>
      <c r="CL2" s="343"/>
      <c r="CM2" s="343"/>
      <c r="CN2" s="343"/>
      <c r="CO2" s="343"/>
      <c r="CP2" s="343"/>
      <c r="CQ2" s="343"/>
      <c r="CR2" s="343"/>
      <c r="CS2" s="343"/>
      <c r="CT2" s="343"/>
      <c r="CU2" s="343"/>
      <c r="CV2" s="343"/>
      <c r="CW2" s="343"/>
      <c r="CX2" s="343"/>
      <c r="CY2" s="343"/>
      <c r="CZ2" s="343"/>
      <c r="DA2" s="343"/>
      <c r="DB2" s="343"/>
      <c r="DC2" s="343"/>
      <c r="DD2" s="343"/>
      <c r="DE2" s="343"/>
      <c r="DF2" s="343"/>
      <c r="DG2" s="343"/>
      <c r="DH2" s="343"/>
      <c r="DI2" s="343"/>
      <c r="DJ2" s="343"/>
      <c r="DK2" s="343"/>
      <c r="DL2" s="343"/>
      <c r="DM2" s="343"/>
      <c r="DN2" s="343"/>
      <c r="DO2" s="343"/>
      <c r="DP2" s="343"/>
      <c r="DQ2" s="343"/>
      <c r="DR2" s="343"/>
      <c r="DS2" s="343"/>
      <c r="DT2" s="343"/>
      <c r="DU2" s="343"/>
      <c r="DV2" s="343"/>
      <c r="DW2" s="343"/>
      <c r="DX2" s="343"/>
      <c r="DY2" s="343"/>
      <c r="DZ2" s="343"/>
      <c r="EA2" s="343"/>
      <c r="EB2" s="343"/>
      <c r="EC2" s="343"/>
      <c r="ED2" s="343"/>
      <c r="EE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343"/>
      <c r="FN2" s="343"/>
      <c r="FO2" s="343"/>
      <c r="FP2" s="343"/>
      <c r="FQ2" s="343"/>
      <c r="FR2" s="343"/>
      <c r="FS2" s="343"/>
      <c r="FT2" s="343"/>
      <c r="FU2" s="343"/>
      <c r="FV2" s="343"/>
      <c r="FW2" s="343"/>
      <c r="FX2" s="343"/>
      <c r="FY2" s="343"/>
      <c r="FZ2" s="343"/>
      <c r="GA2" s="343"/>
      <c r="GB2" s="343"/>
      <c r="GC2" s="343"/>
      <c r="GD2" s="343"/>
      <c r="GE2" s="343"/>
      <c r="GF2" s="343"/>
      <c r="GG2" s="343"/>
      <c r="GH2" s="343"/>
      <c r="GI2" s="343"/>
      <c r="GJ2" s="343"/>
      <c r="GK2" s="343"/>
      <c r="GL2" s="343"/>
      <c r="GM2" s="343"/>
      <c r="GN2" s="343"/>
      <c r="GO2" s="343"/>
      <c r="GP2" s="343"/>
      <c r="GQ2" s="343"/>
      <c r="GR2" s="343"/>
      <c r="GS2" s="343"/>
      <c r="GT2" s="343"/>
      <c r="GU2" s="343"/>
      <c r="GV2" s="343"/>
      <c r="GW2" s="343"/>
      <c r="GX2" s="343"/>
      <c r="GY2" s="343"/>
      <c r="GZ2" s="343"/>
      <c r="HA2" s="343"/>
      <c r="HB2" s="343"/>
      <c r="HC2" s="343"/>
      <c r="HD2" s="343"/>
      <c r="HE2" s="343"/>
      <c r="HF2" s="343"/>
      <c r="HG2" s="343"/>
      <c r="HH2" s="343"/>
      <c r="HI2" s="343"/>
      <c r="HJ2" s="343"/>
      <c r="HK2" s="343"/>
      <c r="HL2" s="343"/>
      <c r="HM2" s="343"/>
      <c r="HN2" s="343"/>
      <c r="HO2" s="343"/>
      <c r="HP2" s="343"/>
      <c r="HQ2" s="343"/>
      <c r="HR2" s="343"/>
      <c r="HS2" s="343"/>
      <c r="HT2" s="343"/>
      <c r="HU2" s="343"/>
      <c r="HV2" s="343"/>
      <c r="HW2" s="343"/>
      <c r="HX2" s="343"/>
      <c r="HY2" s="343"/>
      <c r="HZ2" s="343"/>
      <c r="IA2" s="343"/>
      <c r="IB2" s="343"/>
      <c r="IC2" s="343"/>
      <c r="ID2" s="343"/>
      <c r="IE2" s="343"/>
      <c r="IF2" s="343"/>
      <c r="IG2" s="343"/>
      <c r="IH2" s="343"/>
      <c r="II2" s="343"/>
      <c r="IJ2" s="343"/>
      <c r="IK2" s="343"/>
      <c r="IL2" s="343"/>
      <c r="IM2" s="343"/>
      <c r="IN2" s="343"/>
      <c r="IO2" s="343"/>
      <c r="IP2" s="343"/>
    </row>
    <row r="3" spans="1:250" ht="18.75" customHeight="1">
      <c r="A3" s="192"/>
      <c r="B3" s="193"/>
      <c r="C3" s="194"/>
      <c r="D3" s="194"/>
      <c r="E3" s="264"/>
      <c r="G3" s="347"/>
      <c r="H3" s="431" t="s">
        <v>134</v>
      </c>
    </row>
    <row r="4" spans="1:250" s="195" customFormat="1" ht="42.75" customHeight="1">
      <c r="A4" s="634" t="s">
        <v>19</v>
      </c>
      <c r="B4" s="634" t="s">
        <v>135</v>
      </c>
      <c r="C4" s="634" t="s">
        <v>359</v>
      </c>
      <c r="D4" s="634"/>
      <c r="E4" s="635" t="s">
        <v>298</v>
      </c>
      <c r="F4" s="636"/>
      <c r="G4" s="634" t="s">
        <v>361</v>
      </c>
      <c r="H4" s="634"/>
    </row>
    <row r="5" spans="1:250" s="195" customFormat="1" ht="32.25" customHeight="1">
      <c r="A5" s="634"/>
      <c r="B5" s="634"/>
      <c r="C5" s="433" t="s">
        <v>360</v>
      </c>
      <c r="D5" s="433" t="s">
        <v>305</v>
      </c>
      <c r="E5" s="433" t="s">
        <v>360</v>
      </c>
      <c r="F5" s="433" t="s">
        <v>305</v>
      </c>
      <c r="G5" s="433" t="s">
        <v>360</v>
      </c>
      <c r="H5" s="433" t="s">
        <v>305</v>
      </c>
    </row>
    <row r="6" spans="1:250" s="198" customFormat="1" ht="25.5" customHeight="1">
      <c r="A6" s="346" t="s">
        <v>27</v>
      </c>
      <c r="B6" s="346" t="s">
        <v>79</v>
      </c>
      <c r="C6" s="346">
        <v>1</v>
      </c>
      <c r="D6" s="436">
        <v>2</v>
      </c>
      <c r="E6" s="346">
        <v>3</v>
      </c>
      <c r="F6" s="346">
        <v>4</v>
      </c>
      <c r="G6" s="344" t="s">
        <v>406</v>
      </c>
      <c r="H6" s="344" t="s">
        <v>407</v>
      </c>
    </row>
    <row r="7" spans="1:250" s="177" customFormat="1" ht="36.75" customHeight="1">
      <c r="A7" s="199"/>
      <c r="B7" s="350" t="s">
        <v>363</v>
      </c>
      <c r="C7" s="351">
        <f>C8+C50+C53</f>
        <v>6250000</v>
      </c>
      <c r="D7" s="351">
        <f>D8+D50+D53</f>
        <v>4839800</v>
      </c>
      <c r="E7" s="351">
        <f>E8+E50+E53</f>
        <v>6300000.130686</v>
      </c>
      <c r="F7" s="351">
        <f>F8+F50+F53</f>
        <v>4812600.130686</v>
      </c>
      <c r="G7" s="527">
        <f t="shared" ref="G7:H9" si="0">E7/C7*100</f>
        <v>100.80000209097599</v>
      </c>
      <c r="H7" s="527">
        <f t="shared" si="0"/>
        <v>99.43799600574404</v>
      </c>
    </row>
    <row r="8" spans="1:250" s="177" customFormat="1" ht="22.5" customHeight="1">
      <c r="A8" s="58" t="s">
        <v>20</v>
      </c>
      <c r="B8" s="333" t="s">
        <v>96</v>
      </c>
      <c r="C8" s="355">
        <f>C9+C16+C23+C29+C36+C37+C38+C39+C40+C41+C42+C43+C44+C45+C46+C47+C48+C49</f>
        <v>6155000</v>
      </c>
      <c r="D8" s="355">
        <f>D9+D16+D23+D29+D36+D37+D38+D39+D40+D41+D42+D43+D44+D45+D46+D47+D48+D49</f>
        <v>4839800</v>
      </c>
      <c r="E8" s="355">
        <f>E9+E16+E23+E29+E36+E37+E38+E39+E40+E41+E42+E43+E44+E45+E46+E47+E48+E49</f>
        <v>6195000.130686</v>
      </c>
      <c r="F8" s="355">
        <f>F9+F16+F23+F29+F36+F37+F38+F39+F40+F41+F42+F43+F44+F45+F46+F47+F48+F49</f>
        <v>4812600.130686</v>
      </c>
      <c r="G8" s="554">
        <f t="shared" si="0"/>
        <v>100.64988027109666</v>
      </c>
      <c r="H8" s="554">
        <f t="shared" si="0"/>
        <v>99.43799600574404</v>
      </c>
    </row>
    <row r="9" spans="1:250" s="177" customFormat="1" ht="31.5">
      <c r="A9" s="356">
        <v>1</v>
      </c>
      <c r="B9" s="357" t="s">
        <v>364</v>
      </c>
      <c r="C9" s="358">
        <f>SUM(C10:C15)</f>
        <v>200000</v>
      </c>
      <c r="D9" s="358">
        <f>SUM(D10:D15)</f>
        <v>200000</v>
      </c>
      <c r="E9" s="358">
        <f>SUM(E10:E15)</f>
        <v>210000</v>
      </c>
      <c r="F9" s="358">
        <f>SUM(F10:F15)</f>
        <v>210000</v>
      </c>
      <c r="G9" s="555">
        <f t="shared" si="0"/>
        <v>105</v>
      </c>
      <c r="H9" s="555">
        <f t="shared" si="0"/>
        <v>105</v>
      </c>
    </row>
    <row r="10" spans="1:250" s="177" customFormat="1" ht="22.5" customHeight="1">
      <c r="A10" s="59" t="s">
        <v>236</v>
      </c>
      <c r="B10" s="64" t="s">
        <v>108</v>
      </c>
      <c r="C10" s="362">
        <f>'[2]Phụ lục số 1'!H16</f>
        <v>104000</v>
      </c>
      <c r="D10" s="362">
        <f>'[2]Phụ lục số 1'!K16</f>
        <v>104000</v>
      </c>
      <c r="E10" s="362">
        <f>'[2]Phụ lục số 1'!N16</f>
        <v>110000</v>
      </c>
      <c r="F10" s="363">
        <f>'[2]Phụ lục số 1'!Q16</f>
        <v>110000</v>
      </c>
      <c r="G10" s="555">
        <f t="shared" ref="G10:G52" si="1">E10/C10*100</f>
        <v>105.76923076923077</v>
      </c>
      <c r="H10" s="555">
        <f t="shared" ref="H10:H49" si="2">F10/D10*100</f>
        <v>105.76923076923077</v>
      </c>
      <c r="J10" s="176"/>
    </row>
    <row r="11" spans="1:250" s="205" customFormat="1" ht="22.5" customHeight="1">
      <c r="A11" s="59" t="s">
        <v>237</v>
      </c>
      <c r="B11" s="64" t="s">
        <v>109</v>
      </c>
      <c r="C11" s="362">
        <f>'[2]Phụ lục số 1'!H17</f>
        <v>20000</v>
      </c>
      <c r="D11" s="362">
        <f>'[2]Phụ lục số 1'!K17</f>
        <v>20000</v>
      </c>
      <c r="E11" s="362">
        <f>'[2]Phụ lục số 1'!N17</f>
        <v>22000</v>
      </c>
      <c r="F11" s="363">
        <f>'[2]Phụ lục số 1'!Q17</f>
        <v>22000</v>
      </c>
      <c r="G11" s="555">
        <f t="shared" si="1"/>
        <v>110.00000000000001</v>
      </c>
      <c r="H11" s="555">
        <f t="shared" si="2"/>
        <v>110.00000000000001</v>
      </c>
    </row>
    <row r="12" spans="1:250" s="205" customFormat="1" ht="38.25" customHeight="1">
      <c r="A12" s="59" t="s">
        <v>238</v>
      </c>
      <c r="B12" s="64" t="s">
        <v>110</v>
      </c>
      <c r="C12" s="362">
        <f>'[2]Phụ lục số 1'!H18</f>
        <v>76000</v>
      </c>
      <c r="D12" s="362">
        <f>'[2]Phụ lục số 1'!K18</f>
        <v>76000</v>
      </c>
      <c r="E12" s="362">
        <f>'[2]Phụ lục số 1'!N18</f>
        <v>78000</v>
      </c>
      <c r="F12" s="363">
        <f>'[2]Phụ lục số 1'!Q18</f>
        <v>78000</v>
      </c>
      <c r="G12" s="555">
        <f t="shared" si="1"/>
        <v>102.63157894736842</v>
      </c>
      <c r="H12" s="555">
        <f t="shared" si="2"/>
        <v>102.63157894736842</v>
      </c>
    </row>
    <row r="13" spans="1:250" s="205" customFormat="1" ht="22.5" customHeight="1">
      <c r="A13" s="59" t="s">
        <v>239</v>
      </c>
      <c r="B13" s="64" t="s">
        <v>111</v>
      </c>
      <c r="C13" s="362">
        <f>'[2]Phụ lục số 1'!H19</f>
        <v>0</v>
      </c>
      <c r="D13" s="362">
        <f>'[2]Phụ lục số 1'!K19</f>
        <v>0</v>
      </c>
      <c r="E13" s="362">
        <f>'[2]Phụ lục số 1'!N19</f>
        <v>0</v>
      </c>
      <c r="F13" s="363">
        <f>'[2]Phụ lục số 1'!Q19</f>
        <v>0</v>
      </c>
      <c r="G13" s="555"/>
      <c r="H13" s="555"/>
    </row>
    <row r="14" spans="1:250" s="205" customFormat="1" ht="22.5" customHeight="1">
      <c r="A14" s="59" t="s">
        <v>0</v>
      </c>
      <c r="B14" s="64" t="s">
        <v>112</v>
      </c>
      <c r="C14" s="362">
        <f>'[2]Phụ lục số 1'!H20</f>
        <v>0</v>
      </c>
      <c r="D14" s="362">
        <f>'[2]Phụ lục số 1'!K20</f>
        <v>0</v>
      </c>
      <c r="E14" s="362">
        <f>'[2]Phụ lục số 1'!N20</f>
        <v>0</v>
      </c>
      <c r="F14" s="363">
        <f>'[2]Phụ lục số 1'!Q20</f>
        <v>0</v>
      </c>
      <c r="G14" s="555"/>
      <c r="H14" s="555"/>
    </row>
    <row r="15" spans="1:250" s="205" customFormat="1" ht="22.5" customHeight="1">
      <c r="A15" s="59" t="s">
        <v>1</v>
      </c>
      <c r="B15" s="64" t="s">
        <v>113</v>
      </c>
      <c r="C15" s="362">
        <f>'[2]Phụ lục số 1'!H21</f>
        <v>0</v>
      </c>
      <c r="D15" s="362">
        <f>'[2]Phụ lục số 1'!K21</f>
        <v>0</v>
      </c>
      <c r="E15" s="362">
        <f>'[2]Phụ lục số 1'!N21</f>
        <v>0</v>
      </c>
      <c r="F15" s="363">
        <f>'[2]Phụ lục số 1'!Q21</f>
        <v>0</v>
      </c>
      <c r="G15" s="555"/>
      <c r="H15" s="555"/>
    </row>
    <row r="16" spans="1:250" s="205" customFormat="1" ht="31.5">
      <c r="A16" s="59">
        <v>2</v>
      </c>
      <c r="B16" s="357" t="s">
        <v>365</v>
      </c>
      <c r="C16" s="358">
        <f>SUM(C17:C22)</f>
        <v>290000</v>
      </c>
      <c r="D16" s="358">
        <f>SUM(D17:D22)</f>
        <v>290000</v>
      </c>
      <c r="E16" s="362">
        <f>'[2]Phụ lục số 1'!N22</f>
        <v>300000</v>
      </c>
      <c r="F16" s="363">
        <f>'[2]Phụ lục số 1'!Q22</f>
        <v>300000</v>
      </c>
      <c r="G16" s="555">
        <f t="shared" si="1"/>
        <v>103.44827586206897</v>
      </c>
      <c r="H16" s="555">
        <f t="shared" si="2"/>
        <v>103.44827586206897</v>
      </c>
    </row>
    <row r="17" spans="1:8" s="205" customFormat="1" ht="21" customHeight="1">
      <c r="A17" s="59" t="s">
        <v>94</v>
      </c>
      <c r="B17" s="64" t="s">
        <v>108</v>
      </c>
      <c r="C17" s="362">
        <f>'[2]Phụ lục số 1'!H23</f>
        <v>215000</v>
      </c>
      <c r="D17" s="362">
        <f>'[2]Phụ lục số 1'!K23</f>
        <v>215000</v>
      </c>
      <c r="E17" s="362">
        <f>'[2]Phụ lục số 1'!N23</f>
        <v>216000</v>
      </c>
      <c r="F17" s="363">
        <f>'[2]Phụ lục số 1'!Q23</f>
        <v>216000</v>
      </c>
      <c r="G17" s="555">
        <f t="shared" si="1"/>
        <v>100.46511627906978</v>
      </c>
      <c r="H17" s="555">
        <f t="shared" si="2"/>
        <v>100.46511627906978</v>
      </c>
    </row>
    <row r="18" spans="1:8" s="205" customFormat="1" ht="21" customHeight="1">
      <c r="A18" s="59" t="s">
        <v>95</v>
      </c>
      <c r="B18" s="64" t="s">
        <v>109</v>
      </c>
      <c r="C18" s="362">
        <f>'[2]Phụ lục số 1'!H24</f>
        <v>46000</v>
      </c>
      <c r="D18" s="362">
        <f>'[2]Phụ lục số 1'!K24</f>
        <v>46000</v>
      </c>
      <c r="E18" s="362">
        <f>'[2]Phụ lục số 1'!N24</f>
        <v>55000</v>
      </c>
      <c r="F18" s="363">
        <f>'[2]Phụ lục số 1'!Q24</f>
        <v>55000</v>
      </c>
      <c r="G18" s="555">
        <f t="shared" si="1"/>
        <v>119.56521739130434</v>
      </c>
      <c r="H18" s="555">
        <f t="shared" si="2"/>
        <v>119.56521739130434</v>
      </c>
    </row>
    <row r="19" spans="1:8" s="205" customFormat="1" ht="30" customHeight="1">
      <c r="A19" s="59" t="s">
        <v>240</v>
      </c>
      <c r="B19" s="64" t="s">
        <v>110</v>
      </c>
      <c r="C19" s="362">
        <f>'[2]Phụ lục số 1'!H25</f>
        <v>4000</v>
      </c>
      <c r="D19" s="362">
        <f>'[2]Phụ lục số 1'!K25</f>
        <v>4000</v>
      </c>
      <c r="E19" s="362">
        <f>'[2]Phụ lục số 1'!N25</f>
        <v>4000</v>
      </c>
      <c r="F19" s="363">
        <f>'[2]Phụ lục số 1'!Q25</f>
        <v>4000</v>
      </c>
      <c r="G19" s="555">
        <f t="shared" si="1"/>
        <v>100</v>
      </c>
      <c r="H19" s="555">
        <f t="shared" si="2"/>
        <v>100</v>
      </c>
    </row>
    <row r="20" spans="1:8" s="205" customFormat="1" ht="21.75" customHeight="1">
      <c r="A20" s="59" t="s">
        <v>2</v>
      </c>
      <c r="B20" s="64" t="s">
        <v>111</v>
      </c>
      <c r="C20" s="362">
        <f>'[2]Phụ lục số 1'!H26</f>
        <v>25000</v>
      </c>
      <c r="D20" s="362">
        <f>'[2]Phụ lục số 1'!K26</f>
        <v>25000</v>
      </c>
      <c r="E20" s="362">
        <f>'[2]Phụ lục số 1'!N26</f>
        <v>25000</v>
      </c>
      <c r="F20" s="363">
        <f>'[2]Phụ lục số 1'!Q26</f>
        <v>25000</v>
      </c>
      <c r="G20" s="555">
        <f t="shared" si="1"/>
        <v>100</v>
      </c>
      <c r="H20" s="555">
        <f t="shared" si="2"/>
        <v>100</v>
      </c>
    </row>
    <row r="21" spans="1:8" s="212" customFormat="1" ht="21.75" customHeight="1">
      <c r="A21" s="59" t="s">
        <v>3</v>
      </c>
      <c r="B21" s="64" t="s">
        <v>112</v>
      </c>
      <c r="C21" s="362">
        <f>'[2]Phụ lục số 1'!H27</f>
        <v>0</v>
      </c>
      <c r="D21" s="362">
        <f>'[2]Phụ lục số 1'!K27</f>
        <v>0</v>
      </c>
      <c r="E21" s="362">
        <f>'[2]Phụ lục số 1'!N27</f>
        <v>0</v>
      </c>
      <c r="F21" s="363">
        <f>'[2]Phụ lục số 1'!Q27</f>
        <v>0</v>
      </c>
      <c r="G21" s="555"/>
      <c r="H21" s="555"/>
    </row>
    <row r="22" spans="1:8" s="205" customFormat="1" ht="21.75" customHeight="1">
      <c r="A22" s="59" t="s">
        <v>4</v>
      </c>
      <c r="B22" s="64" t="s">
        <v>113</v>
      </c>
      <c r="C22" s="362">
        <f>'[2]Phụ lục số 1'!H28</f>
        <v>0</v>
      </c>
      <c r="D22" s="362">
        <f>'[2]Phụ lục số 1'!K28</f>
        <v>0</v>
      </c>
      <c r="E22" s="362">
        <f>'[2]Phụ lục số 1'!N28</f>
        <v>0</v>
      </c>
      <c r="F22" s="363">
        <f>'[2]Phụ lục số 1'!Q28</f>
        <v>0</v>
      </c>
      <c r="G22" s="555"/>
      <c r="H22" s="555"/>
    </row>
    <row r="23" spans="1:8" s="205" customFormat="1" ht="39" customHeight="1">
      <c r="A23" s="356">
        <v>3</v>
      </c>
      <c r="B23" s="357" t="s">
        <v>154</v>
      </c>
      <c r="C23" s="358">
        <f>SUM(C24:C28)</f>
        <v>62000</v>
      </c>
      <c r="D23" s="358">
        <f>SUM(D24:D28)</f>
        <v>62000</v>
      </c>
      <c r="E23" s="358">
        <f>SUM(E24:E28)</f>
        <v>65000</v>
      </c>
      <c r="F23" s="358">
        <f>SUM(F24:F28)</f>
        <v>65000</v>
      </c>
      <c r="G23" s="555">
        <f t="shared" si="1"/>
        <v>104.83870967741935</v>
      </c>
      <c r="H23" s="555">
        <f t="shared" si="2"/>
        <v>104.83870967741935</v>
      </c>
    </row>
    <row r="24" spans="1:8" s="205" customFormat="1" ht="22.5" customHeight="1">
      <c r="A24" s="59" t="s">
        <v>242</v>
      </c>
      <c r="B24" s="64" t="s">
        <v>108</v>
      </c>
      <c r="C24" s="362">
        <f>'[2]Phụ lục số 1'!H30</f>
        <v>22840</v>
      </c>
      <c r="D24" s="362">
        <f>'[2]Phụ lục số 1'!K30</f>
        <v>22840</v>
      </c>
      <c r="E24" s="362">
        <f>'[2]Phụ lục số 1'!N30</f>
        <v>25360</v>
      </c>
      <c r="F24" s="363">
        <f>'[2]Phụ lục số 1'!Q30</f>
        <v>25360</v>
      </c>
      <c r="G24" s="555">
        <f t="shared" si="1"/>
        <v>111.03327495621716</v>
      </c>
      <c r="H24" s="555">
        <f t="shared" si="2"/>
        <v>111.03327495621716</v>
      </c>
    </row>
    <row r="25" spans="1:8" s="205" customFormat="1" ht="22.5" customHeight="1">
      <c r="A25" s="59" t="s">
        <v>243</v>
      </c>
      <c r="B25" s="64" t="s">
        <v>109</v>
      </c>
      <c r="C25" s="362">
        <f>'[2]Phụ lục số 1'!H31</f>
        <v>39000</v>
      </c>
      <c r="D25" s="362">
        <f>'[2]Phụ lục số 1'!K31</f>
        <v>39000</v>
      </c>
      <c r="E25" s="362">
        <f>'[2]Phụ lục số 1'!N31</f>
        <v>39500</v>
      </c>
      <c r="F25" s="363">
        <f>'[2]Phụ lục số 1'!Q31</f>
        <v>39500</v>
      </c>
      <c r="G25" s="555">
        <f t="shared" si="1"/>
        <v>101.28205128205127</v>
      </c>
      <c r="H25" s="555">
        <f t="shared" si="2"/>
        <v>101.28205128205127</v>
      </c>
    </row>
    <row r="26" spans="1:8" s="205" customFormat="1" ht="22.5" customHeight="1">
      <c r="A26" s="59" t="s">
        <v>244</v>
      </c>
      <c r="B26" s="64" t="s">
        <v>111</v>
      </c>
      <c r="C26" s="362">
        <f>'[2]Phụ lục số 1'!H32</f>
        <v>100</v>
      </c>
      <c r="D26" s="362">
        <f>'[2]Phụ lục số 1'!K32</f>
        <v>100</v>
      </c>
      <c r="E26" s="362">
        <f>'[2]Phụ lục số 1'!N32</f>
        <v>70</v>
      </c>
      <c r="F26" s="363">
        <f>'[2]Phụ lục số 1'!Q32</f>
        <v>70</v>
      </c>
      <c r="G26" s="555">
        <f t="shared" si="1"/>
        <v>70</v>
      </c>
      <c r="H26" s="555">
        <f t="shared" si="2"/>
        <v>70</v>
      </c>
    </row>
    <row r="27" spans="1:8" s="177" customFormat="1" ht="35.25" customHeight="1">
      <c r="A27" s="59" t="s">
        <v>7</v>
      </c>
      <c r="B27" s="64" t="s">
        <v>112</v>
      </c>
      <c r="C27" s="362">
        <f>'[2]Phụ lục số 1'!H33</f>
        <v>0</v>
      </c>
      <c r="D27" s="362">
        <f>'[2]Phụ lục số 1'!K33</f>
        <v>0</v>
      </c>
      <c r="E27" s="362">
        <f>'[2]Phụ lục số 1'!N33</f>
        <v>0</v>
      </c>
      <c r="F27" s="363">
        <f>'[2]Phụ lục số 1'!Q33</f>
        <v>0</v>
      </c>
      <c r="G27" s="555"/>
      <c r="H27" s="555"/>
    </row>
    <row r="28" spans="1:8" s="205" customFormat="1" ht="22.5" customHeight="1">
      <c r="A28" s="59" t="s">
        <v>8</v>
      </c>
      <c r="B28" s="64" t="s">
        <v>114</v>
      </c>
      <c r="C28" s="362">
        <f>'[2]Phụ lục số 1'!H34</f>
        <v>60</v>
      </c>
      <c r="D28" s="362">
        <f>'[2]Phụ lục số 1'!K34</f>
        <v>60</v>
      </c>
      <c r="E28" s="362">
        <f>'[2]Phụ lục số 1'!N34</f>
        <v>70</v>
      </c>
      <c r="F28" s="363">
        <f>'[2]Phụ lục số 1'!Q34</f>
        <v>70</v>
      </c>
      <c r="G28" s="555">
        <f t="shared" si="1"/>
        <v>116.66666666666667</v>
      </c>
      <c r="H28" s="555">
        <f t="shared" si="2"/>
        <v>116.66666666666667</v>
      </c>
    </row>
    <row r="29" spans="1:8" s="205" customFormat="1" ht="20.25" customHeight="1">
      <c r="A29" s="356">
        <v>4</v>
      </c>
      <c r="B29" s="357" t="s">
        <v>155</v>
      </c>
      <c r="C29" s="358">
        <f>SUM(C30:C35)</f>
        <v>800000</v>
      </c>
      <c r="D29" s="358">
        <f>SUM(D30:D35)</f>
        <v>800000</v>
      </c>
      <c r="E29" s="358">
        <f>SUM(E30:E35)</f>
        <v>830000</v>
      </c>
      <c r="F29" s="358">
        <f>SUM(F30:F35)</f>
        <v>830000</v>
      </c>
      <c r="G29" s="555">
        <f t="shared" si="1"/>
        <v>103.75000000000001</v>
      </c>
      <c r="H29" s="555">
        <f t="shared" si="2"/>
        <v>103.75000000000001</v>
      </c>
    </row>
    <row r="30" spans="1:8" s="205" customFormat="1" ht="26.25" customHeight="1">
      <c r="A30" s="59" t="s">
        <v>280</v>
      </c>
      <c r="B30" s="64" t="s">
        <v>108</v>
      </c>
      <c r="C30" s="362">
        <f>'[2]Phụ lục số 1'!H36</f>
        <v>450700</v>
      </c>
      <c r="D30" s="362">
        <f>'[2]Phụ lục số 1'!K36</f>
        <v>450700</v>
      </c>
      <c r="E30" s="362">
        <f>'[2]Phụ lục số 1'!N36</f>
        <v>469000</v>
      </c>
      <c r="F30" s="363">
        <f>'[2]Phụ lục số 1'!Q36</f>
        <v>469000</v>
      </c>
      <c r="G30" s="555">
        <f t="shared" si="1"/>
        <v>104.06035056578655</v>
      </c>
      <c r="H30" s="555">
        <f t="shared" si="2"/>
        <v>104.06035056578655</v>
      </c>
    </row>
    <row r="31" spans="1:8" s="205" customFormat="1" ht="26.25" customHeight="1">
      <c r="A31" s="59" t="s">
        <v>281</v>
      </c>
      <c r="B31" s="64" t="s">
        <v>109</v>
      </c>
      <c r="C31" s="362">
        <f>'[2]Phụ lục số 1'!H37</f>
        <v>339100</v>
      </c>
      <c r="D31" s="362">
        <f>'[2]Phụ lục số 1'!K37</f>
        <v>339100</v>
      </c>
      <c r="E31" s="362">
        <f>'[2]Phụ lục số 1'!N37</f>
        <v>350000</v>
      </c>
      <c r="F31" s="363">
        <f>'[2]Phụ lục số 1'!Q37</f>
        <v>350000</v>
      </c>
      <c r="G31" s="555">
        <f t="shared" si="1"/>
        <v>103.21439103509289</v>
      </c>
      <c r="H31" s="555">
        <f t="shared" si="2"/>
        <v>103.21439103509289</v>
      </c>
    </row>
    <row r="32" spans="1:8" s="205" customFormat="1" ht="36" customHeight="1">
      <c r="A32" s="59" t="s">
        <v>282</v>
      </c>
      <c r="B32" s="64" t="s">
        <v>110</v>
      </c>
      <c r="C32" s="362">
        <f>'[2]Phụ lục số 1'!H38</f>
        <v>2800</v>
      </c>
      <c r="D32" s="362">
        <f>'[2]Phụ lục số 1'!K38</f>
        <v>2800</v>
      </c>
      <c r="E32" s="362">
        <f>'[2]Phụ lục số 1'!N38</f>
        <v>3000</v>
      </c>
      <c r="F32" s="363">
        <f>'[2]Phụ lục số 1'!Q38</f>
        <v>3000</v>
      </c>
      <c r="G32" s="555">
        <f t="shared" si="1"/>
        <v>107.14285714285714</v>
      </c>
      <c r="H32" s="555">
        <f t="shared" si="2"/>
        <v>107.14285714285714</v>
      </c>
    </row>
    <row r="33" spans="1:8" s="205" customFormat="1" ht="26.25" customHeight="1">
      <c r="A33" s="59" t="s">
        <v>283</v>
      </c>
      <c r="B33" s="64" t="s">
        <v>111</v>
      </c>
      <c r="C33" s="362">
        <f>'[2]Phụ lục số 1'!H39</f>
        <v>7400</v>
      </c>
      <c r="D33" s="362">
        <f>'[2]Phụ lục số 1'!K39</f>
        <v>7400</v>
      </c>
      <c r="E33" s="362">
        <f>'[2]Phụ lục số 1'!N39</f>
        <v>8000</v>
      </c>
      <c r="F33" s="363">
        <f>'[2]Phụ lục số 1'!Q39</f>
        <v>8000</v>
      </c>
      <c r="G33" s="555">
        <f t="shared" si="1"/>
        <v>108.10810810810811</v>
      </c>
      <c r="H33" s="555">
        <f t="shared" si="2"/>
        <v>108.10810810810811</v>
      </c>
    </row>
    <row r="34" spans="1:8" s="205" customFormat="1" ht="26.25" customHeight="1">
      <c r="A34" s="59" t="s">
        <v>284</v>
      </c>
      <c r="B34" s="64" t="s">
        <v>112</v>
      </c>
      <c r="C34" s="362">
        <f>'[2]Phụ lục số 1'!H40</f>
        <v>0</v>
      </c>
      <c r="D34" s="362">
        <f>'[2]Phụ lục số 1'!K40</f>
        <v>0</v>
      </c>
      <c r="E34" s="362">
        <f>'[2]Phụ lục số 1'!N40</f>
        <v>0</v>
      </c>
      <c r="F34" s="363">
        <f>'[2]Phụ lục số 1'!Q40</f>
        <v>0</v>
      </c>
      <c r="G34" s="555"/>
      <c r="H34" s="555"/>
    </row>
    <row r="35" spans="1:8" s="205" customFormat="1" ht="20.25" customHeight="1">
      <c r="A35" s="59" t="s">
        <v>285</v>
      </c>
      <c r="B35" s="64" t="s">
        <v>261</v>
      </c>
      <c r="C35" s="362">
        <f>'[2]Phụ lục số 1'!H41</f>
        <v>0</v>
      </c>
      <c r="D35" s="362">
        <f>'[2]Phụ lục số 1'!K41</f>
        <v>0</v>
      </c>
      <c r="E35" s="362">
        <f>'[2]Phụ lục số 1'!N41</f>
        <v>0</v>
      </c>
      <c r="F35" s="363">
        <f>'[2]Phụ lục số 1'!Q41</f>
        <v>0</v>
      </c>
      <c r="G35" s="555"/>
      <c r="H35" s="555"/>
    </row>
    <row r="36" spans="1:8" s="207" customFormat="1" ht="24" customHeight="1">
      <c r="A36" s="59">
        <v>5</v>
      </c>
      <c r="B36" s="202" t="s">
        <v>253</v>
      </c>
      <c r="C36" s="362">
        <f>'[2]Phụ lục số 1'!H42</f>
        <v>210000</v>
      </c>
      <c r="D36" s="362">
        <f>'[2]Phụ lục số 1'!K42</f>
        <v>210000</v>
      </c>
      <c r="E36" s="362">
        <f>'[2]Phụ lục số 1'!N42</f>
        <v>235000</v>
      </c>
      <c r="F36" s="363">
        <f>'[2]Phụ lục số 1'!Q42</f>
        <v>235000</v>
      </c>
      <c r="G36" s="555">
        <f t="shared" si="1"/>
        <v>111.90476190476191</v>
      </c>
      <c r="H36" s="555">
        <f t="shared" si="2"/>
        <v>111.90476190476191</v>
      </c>
    </row>
    <row r="37" spans="1:8" s="177" customFormat="1" ht="24" customHeight="1">
      <c r="A37" s="59">
        <v>6</v>
      </c>
      <c r="B37" s="202" t="s">
        <v>99</v>
      </c>
      <c r="C37" s="362">
        <f>'[2]Phụ lục số 1'!H43</f>
        <v>500</v>
      </c>
      <c r="D37" s="362">
        <f>'[2]Phụ lục số 1'!K43</f>
        <v>500</v>
      </c>
      <c r="E37" s="362">
        <f>'[2]Phụ lục số 1'!N43</f>
        <v>0.13068600000000002</v>
      </c>
      <c r="F37" s="363">
        <f>'[2]Phụ lục số 1'!Q43</f>
        <v>0.13068600000000002</v>
      </c>
      <c r="G37" s="555">
        <f t="shared" si="1"/>
        <v>2.6137200000000006E-2</v>
      </c>
      <c r="H37" s="555">
        <f t="shared" si="2"/>
        <v>2.6137200000000006E-2</v>
      </c>
    </row>
    <row r="38" spans="1:8" s="205" customFormat="1" ht="32.25" customHeight="1">
      <c r="A38" s="59">
        <v>7</v>
      </c>
      <c r="B38" s="417" t="s">
        <v>11</v>
      </c>
      <c r="C38" s="362">
        <f>'[2]Phụ lục số 1'!H44</f>
        <v>6000</v>
      </c>
      <c r="D38" s="362">
        <f>'[2]Phụ lục số 1'!K44</f>
        <v>6000</v>
      </c>
      <c r="E38" s="362">
        <f>'[2]Phụ lục số 1'!N44</f>
        <v>6000</v>
      </c>
      <c r="F38" s="363">
        <f>'[2]Phụ lục số 1'!Q44</f>
        <v>6000</v>
      </c>
      <c r="G38" s="555">
        <f t="shared" si="1"/>
        <v>100</v>
      </c>
      <c r="H38" s="555">
        <f t="shared" si="2"/>
        <v>100</v>
      </c>
    </row>
    <row r="39" spans="1:8" s="177" customFormat="1" ht="24" customHeight="1">
      <c r="A39" s="59">
        <v>8</v>
      </c>
      <c r="B39" s="202" t="s">
        <v>100</v>
      </c>
      <c r="C39" s="362">
        <f>'[2]Phụ lục số 1'!H45</f>
        <v>390000</v>
      </c>
      <c r="D39" s="362">
        <f>'[2]Phụ lục số 1'!K45</f>
        <v>390000</v>
      </c>
      <c r="E39" s="362">
        <f>'[2]Phụ lục số 1'!N45</f>
        <v>435000</v>
      </c>
      <c r="F39" s="363">
        <f>'[2]Phụ lục số 1'!Q45</f>
        <v>435000</v>
      </c>
      <c r="G39" s="555">
        <f t="shared" si="1"/>
        <v>111.53846153846155</v>
      </c>
      <c r="H39" s="555">
        <f t="shared" si="2"/>
        <v>111.53846153846155</v>
      </c>
    </row>
    <row r="40" spans="1:8" s="207" customFormat="1" ht="24" customHeight="1">
      <c r="A40" s="59">
        <v>9</v>
      </c>
      <c r="B40" s="202" t="s">
        <v>10</v>
      </c>
      <c r="C40" s="362">
        <f>'[2]Phụ lục số 1'!H46</f>
        <v>1950000</v>
      </c>
      <c r="D40" s="362">
        <f>'[2]Phụ lục số 1'!K46</f>
        <v>725400</v>
      </c>
      <c r="E40" s="362">
        <f>'[2]Phụ lục số 1'!N46</f>
        <v>2050000</v>
      </c>
      <c r="F40" s="363">
        <f>'[2]Phụ lục số 1'!Q46</f>
        <v>762600</v>
      </c>
      <c r="G40" s="555">
        <f t="shared" si="1"/>
        <v>105.12820512820514</v>
      </c>
      <c r="H40" s="555">
        <f t="shared" si="2"/>
        <v>105.12820512820514</v>
      </c>
    </row>
    <row r="41" spans="1:8" s="205" customFormat="1" ht="24" customHeight="1">
      <c r="A41" s="59">
        <v>10</v>
      </c>
      <c r="B41" s="202" t="s">
        <v>101</v>
      </c>
      <c r="C41" s="362">
        <f>'[2]Phụ lục số 1'!H47</f>
        <v>160000</v>
      </c>
      <c r="D41" s="362">
        <f>'[2]Phụ lục số 1'!K47</f>
        <v>125000</v>
      </c>
      <c r="E41" s="362">
        <f>'[2]Phụ lục số 1'!N47</f>
        <v>175000</v>
      </c>
      <c r="F41" s="363">
        <f>'[2]Phụ lục số 1'!Q47</f>
        <v>140000</v>
      </c>
      <c r="G41" s="555">
        <f t="shared" si="1"/>
        <v>109.375</v>
      </c>
      <c r="H41" s="555">
        <f t="shared" si="2"/>
        <v>112.00000000000001</v>
      </c>
    </row>
    <row r="42" spans="1:8" s="205" customFormat="1" ht="23.25" customHeight="1">
      <c r="A42" s="59">
        <v>11</v>
      </c>
      <c r="B42" s="202" t="s">
        <v>102</v>
      </c>
      <c r="C42" s="362">
        <f>'[2]Phụ lục số 1'!H48</f>
        <v>450000</v>
      </c>
      <c r="D42" s="362">
        <f>'[2]Phụ lục số 1'!K48</f>
        <v>450000</v>
      </c>
      <c r="E42" s="362">
        <f>'[2]Phụ lục số 1'!N48</f>
        <v>450000</v>
      </c>
      <c r="F42" s="363">
        <f>'[2]Phụ lục số 1'!Q48</f>
        <v>450000</v>
      </c>
      <c r="G42" s="555">
        <f t="shared" si="1"/>
        <v>100</v>
      </c>
      <c r="H42" s="555">
        <f t="shared" si="2"/>
        <v>100</v>
      </c>
    </row>
    <row r="43" spans="1:8" s="207" customFormat="1" ht="23.25" customHeight="1">
      <c r="A43" s="59">
        <v>12</v>
      </c>
      <c r="B43" s="202" t="s">
        <v>292</v>
      </c>
      <c r="C43" s="362">
        <f>'[2]Phụ lục số 1'!H49</f>
        <v>55000</v>
      </c>
      <c r="D43" s="362">
        <f>'[2]Phụ lục số 1'!K49</f>
        <v>55000</v>
      </c>
      <c r="E43" s="362">
        <f>'[2]Phụ lục số 1'!N49</f>
        <v>60000</v>
      </c>
      <c r="F43" s="363">
        <f>'[2]Phụ lục số 1'!Q49</f>
        <v>60000</v>
      </c>
      <c r="G43" s="555">
        <f t="shared" si="1"/>
        <v>109.09090909090908</v>
      </c>
      <c r="H43" s="555">
        <f t="shared" si="2"/>
        <v>109.09090909090908</v>
      </c>
    </row>
    <row r="44" spans="1:8" s="207" customFormat="1" ht="34.5" customHeight="1">
      <c r="A44" s="59">
        <v>13</v>
      </c>
      <c r="B44" s="202" t="s">
        <v>293</v>
      </c>
      <c r="C44" s="362">
        <f>'[2]Phụ lục số 1'!H50</f>
        <v>1500</v>
      </c>
      <c r="D44" s="362">
        <f>'[2]Phụ lục số 1'!K50</f>
        <v>1500</v>
      </c>
      <c r="E44" s="362">
        <f>'[2]Phụ lục số 1'!N50</f>
        <v>0</v>
      </c>
      <c r="F44" s="363">
        <f>'[2]Phụ lục số 1'!Q50</f>
        <v>0</v>
      </c>
      <c r="G44" s="555">
        <f t="shared" si="1"/>
        <v>0</v>
      </c>
      <c r="H44" s="555">
        <f t="shared" si="2"/>
        <v>0</v>
      </c>
    </row>
    <row r="45" spans="1:8" s="207" customFormat="1" ht="34.5" customHeight="1">
      <c r="A45" s="59">
        <v>14</v>
      </c>
      <c r="B45" s="202" t="s">
        <v>265</v>
      </c>
      <c r="C45" s="362">
        <f>'[2]Phụ lục số 1'!H51</f>
        <v>180000</v>
      </c>
      <c r="D45" s="362">
        <f>'[2]Phụ lục số 1'!K51</f>
        <v>124400</v>
      </c>
      <c r="E45" s="362">
        <f>'[2]Phụ lục số 1'!N51</f>
        <v>190500</v>
      </c>
      <c r="F45" s="363">
        <f>'[2]Phụ lục số 1'!Q51</f>
        <v>130500</v>
      </c>
      <c r="G45" s="555">
        <f t="shared" si="1"/>
        <v>105.83333333333333</v>
      </c>
      <c r="H45" s="555">
        <f t="shared" si="2"/>
        <v>104.90353697749195</v>
      </c>
    </row>
    <row r="46" spans="1:8" s="207" customFormat="1" ht="78.75">
      <c r="A46" s="59">
        <v>15</v>
      </c>
      <c r="B46" s="202" t="s">
        <v>304</v>
      </c>
      <c r="C46" s="362">
        <f>'[2]Phụ lục số 1'!H52</f>
        <v>8000</v>
      </c>
      <c r="D46" s="362">
        <f>'[2]Phụ lục số 1'!K52</f>
        <v>8000</v>
      </c>
      <c r="E46" s="362">
        <f>'[2]Phụ lục số 1'!N52</f>
        <v>8000</v>
      </c>
      <c r="F46" s="363">
        <f>'[2]Phụ lục số 1'!Q52</f>
        <v>8000</v>
      </c>
      <c r="G46" s="555">
        <f t="shared" si="1"/>
        <v>100</v>
      </c>
      <c r="H46" s="555">
        <f t="shared" si="2"/>
        <v>100</v>
      </c>
    </row>
    <row r="47" spans="1:8" s="207" customFormat="1" ht="34.5" customHeight="1">
      <c r="A47" s="59">
        <v>16</v>
      </c>
      <c r="B47" s="202" t="s">
        <v>103</v>
      </c>
      <c r="C47" s="362">
        <f>'[2]Phụ lục số 1'!H53</f>
        <v>14000</v>
      </c>
      <c r="D47" s="362">
        <f>'[2]Phụ lục số 1'!K53</f>
        <v>14000</v>
      </c>
      <c r="E47" s="362">
        <f>'[2]Phụ lục số 1'!N53</f>
        <v>12000</v>
      </c>
      <c r="F47" s="363">
        <f>'[2]Phụ lục số 1'!Q53</f>
        <v>12000</v>
      </c>
      <c r="G47" s="555">
        <f t="shared" si="1"/>
        <v>85.714285714285708</v>
      </c>
      <c r="H47" s="555">
        <f t="shared" si="2"/>
        <v>85.714285714285708</v>
      </c>
    </row>
    <row r="48" spans="1:8" s="207" customFormat="1" ht="36" customHeight="1">
      <c r="A48" s="59">
        <v>17</v>
      </c>
      <c r="B48" s="202" t="s">
        <v>161</v>
      </c>
      <c r="C48" s="362">
        <f>'[2]Phụ lục số 1'!H54</f>
        <v>18000</v>
      </c>
      <c r="D48" s="362">
        <f>'[2]Phụ lục số 1'!K54</f>
        <v>18000</v>
      </c>
      <c r="E48" s="362">
        <f>'[2]Phụ lục số 1'!N54</f>
        <v>18500</v>
      </c>
      <c r="F48" s="363">
        <f>'[2]Phụ lục số 1'!Q54</f>
        <v>18500</v>
      </c>
      <c r="G48" s="555">
        <f t="shared" si="1"/>
        <v>102.77777777777777</v>
      </c>
      <c r="H48" s="555">
        <f t="shared" si="2"/>
        <v>102.77777777777777</v>
      </c>
    </row>
    <row r="49" spans="1:12" s="207" customFormat="1" ht="21.75" customHeight="1">
      <c r="A49" s="59">
        <v>18</v>
      </c>
      <c r="B49" s="202" t="s">
        <v>105</v>
      </c>
      <c r="C49" s="362">
        <f>'[2]Phụ lục số 1'!H55</f>
        <v>1360000</v>
      </c>
      <c r="D49" s="362">
        <f>'[2]Phụ lục số 1'!K55</f>
        <v>1360000</v>
      </c>
      <c r="E49" s="362">
        <f>'[2]Phụ lục số 1'!N55</f>
        <v>1150000</v>
      </c>
      <c r="F49" s="363">
        <f>'[2]Phụ lục số 1'!Q55</f>
        <v>1150000</v>
      </c>
      <c r="G49" s="555">
        <f t="shared" si="1"/>
        <v>84.558823529411768</v>
      </c>
      <c r="H49" s="555">
        <f t="shared" si="2"/>
        <v>84.558823529411768</v>
      </c>
    </row>
    <row r="50" spans="1:12" s="207" customFormat="1" ht="63">
      <c r="A50" s="58" t="s">
        <v>21</v>
      </c>
      <c r="B50" s="333" t="s">
        <v>164</v>
      </c>
      <c r="C50" s="218">
        <f>C51+C52</f>
        <v>95000</v>
      </c>
      <c r="D50" s="218">
        <f>D51+D52</f>
        <v>0</v>
      </c>
      <c r="E50" s="218">
        <f>E51+E52</f>
        <v>105000</v>
      </c>
      <c r="F50" s="218">
        <f>F51+F52</f>
        <v>0</v>
      </c>
      <c r="G50" s="554">
        <f t="shared" si="1"/>
        <v>110.5263157894737</v>
      </c>
      <c r="H50" s="555"/>
    </row>
    <row r="51" spans="1:12" s="207" customFormat="1" ht="15.75">
      <c r="A51" s="59">
        <v>1</v>
      </c>
      <c r="B51" s="186" t="s">
        <v>404</v>
      </c>
      <c r="C51" s="217">
        <f>'[2]Phụ lục số 1'!H57</f>
        <v>60000</v>
      </c>
      <c r="D51" s="217"/>
      <c r="E51" s="362">
        <f>'[2]Phụ lục số 1'!N57</f>
        <v>66000</v>
      </c>
      <c r="F51" s="363">
        <f>'[2]Phụ lục số 1'!Q57</f>
        <v>0</v>
      </c>
      <c r="G51" s="555">
        <f t="shared" si="1"/>
        <v>110.00000000000001</v>
      </c>
      <c r="H51" s="555"/>
    </row>
    <row r="52" spans="1:12" s="207" customFormat="1" ht="15.75">
      <c r="A52" s="59">
        <v>2</v>
      </c>
      <c r="B52" s="186" t="s">
        <v>405</v>
      </c>
      <c r="C52" s="217">
        <f>'[2]Phụ lục số 1'!H58</f>
        <v>35000</v>
      </c>
      <c r="D52" s="217"/>
      <c r="E52" s="362">
        <f>'[2]Phụ lục số 1'!N58</f>
        <v>39000</v>
      </c>
      <c r="F52" s="363">
        <f>'[2]Phụ lục số 1'!Q58</f>
        <v>0</v>
      </c>
      <c r="G52" s="555">
        <f t="shared" si="1"/>
        <v>111.42857142857143</v>
      </c>
      <c r="H52" s="555"/>
    </row>
    <row r="53" spans="1:12" s="207" customFormat="1" ht="15.75">
      <c r="A53" s="61" t="s">
        <v>69</v>
      </c>
      <c r="B53" s="501" t="s">
        <v>104</v>
      </c>
      <c r="C53" s="227"/>
      <c r="D53" s="227"/>
      <c r="E53" s="502"/>
      <c r="F53" s="503"/>
      <c r="G53" s="555"/>
      <c r="H53" s="555"/>
      <c r="I53" s="498"/>
      <c r="J53" s="499"/>
      <c r="K53" s="500"/>
      <c r="L53" s="500"/>
    </row>
  </sheetData>
  <mergeCells count="7">
    <mergeCell ref="C4:D4"/>
    <mergeCell ref="B4:B5"/>
    <mergeCell ref="A4:A5"/>
    <mergeCell ref="G4:H4"/>
    <mergeCell ref="B1:H1"/>
    <mergeCell ref="B2:H2"/>
    <mergeCell ref="E4:F4"/>
  </mergeCells>
  <pageMargins left="0.70866141732283472" right="0.70866141732283472" top="0.74803149606299213" bottom="0.21" header="0.31496062992125984" footer="0.17"/>
  <pageSetup scale="79" fitToHeight="0"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K36"/>
  <sheetViews>
    <sheetView zoomScaleNormal="100" workbookViewId="0">
      <selection activeCell="B6" sqref="B6:B8"/>
    </sheetView>
  </sheetViews>
  <sheetFormatPr defaultRowHeight="15.75"/>
  <cols>
    <col min="1" max="1" width="5.28515625" style="383" customWidth="1"/>
    <col min="2" max="2" width="61.85546875" style="146" customWidth="1"/>
    <col min="3" max="3" width="24.5703125" style="146" customWidth="1"/>
    <col min="4" max="245" width="9.140625" style="146"/>
    <col min="246" max="246" width="5.28515625" style="146" customWidth="1"/>
    <col min="247" max="247" width="40.28515625" style="146" bestFit="1" customWidth="1"/>
    <col min="248" max="248" width="16.5703125" style="146" customWidth="1"/>
    <col min="249" max="249" width="17.28515625" style="146" customWidth="1"/>
    <col min="250" max="250" width="12.7109375" style="146" bestFit="1" customWidth="1"/>
    <col min="251" max="251" width="12.7109375" style="146" customWidth="1"/>
    <col min="252" max="252" width="14.7109375" style="146" customWidth="1"/>
    <col min="253" max="253" width="12.7109375" style="146" customWidth="1"/>
    <col min="254" max="256" width="14.42578125" style="146" customWidth="1"/>
    <col min="257" max="257" width="9.85546875" style="146" customWidth="1"/>
    <col min="258" max="258" width="9.7109375" style="146" customWidth="1"/>
    <col min="259" max="259" width="8.7109375" style="146" customWidth="1"/>
    <col min="260" max="501" width="9.140625" style="146"/>
    <col min="502" max="502" width="5.28515625" style="146" customWidth="1"/>
    <col min="503" max="503" width="40.28515625" style="146" bestFit="1" customWidth="1"/>
    <col min="504" max="504" width="16.5703125" style="146" customWidth="1"/>
    <col min="505" max="505" width="17.28515625" style="146" customWidth="1"/>
    <col min="506" max="506" width="12.7109375" style="146" bestFit="1" customWidth="1"/>
    <col min="507" max="507" width="12.7109375" style="146" customWidth="1"/>
    <col min="508" max="508" width="14.7109375" style="146" customWidth="1"/>
    <col min="509" max="509" width="12.7109375" style="146" customWidth="1"/>
    <col min="510" max="512" width="14.42578125" style="146" customWidth="1"/>
    <col min="513" max="513" width="9.85546875" style="146" customWidth="1"/>
    <col min="514" max="514" width="9.7109375" style="146" customWidth="1"/>
    <col min="515" max="515" width="8.7109375" style="146" customWidth="1"/>
    <col min="516" max="757" width="9.140625" style="146"/>
    <col min="758" max="758" width="5.28515625" style="146" customWidth="1"/>
    <col min="759" max="759" width="40.28515625" style="146" bestFit="1" customWidth="1"/>
    <col min="760" max="760" width="16.5703125" style="146" customWidth="1"/>
    <col min="761" max="761" width="17.28515625" style="146" customWidth="1"/>
    <col min="762" max="762" width="12.7109375" style="146" bestFit="1" customWidth="1"/>
    <col min="763" max="763" width="12.7109375" style="146" customWidth="1"/>
    <col min="764" max="764" width="14.7109375" style="146" customWidth="1"/>
    <col min="765" max="765" width="12.7109375" style="146" customWidth="1"/>
    <col min="766" max="768" width="14.42578125" style="146" customWidth="1"/>
    <col min="769" max="769" width="9.85546875" style="146" customWidth="1"/>
    <col min="770" max="770" width="9.7109375" style="146" customWidth="1"/>
    <col min="771" max="771" width="8.7109375" style="146" customWidth="1"/>
    <col min="772" max="1013" width="9.140625" style="146"/>
    <col min="1014" max="1014" width="5.28515625" style="146" customWidth="1"/>
    <col min="1015" max="1015" width="40.28515625" style="146" bestFit="1" customWidth="1"/>
    <col min="1016" max="1016" width="16.5703125" style="146" customWidth="1"/>
    <col min="1017" max="1017" width="17.28515625" style="146" customWidth="1"/>
    <col min="1018" max="1018" width="12.7109375" style="146" bestFit="1" customWidth="1"/>
    <col min="1019" max="1019" width="12.7109375" style="146" customWidth="1"/>
    <col min="1020" max="1020" width="14.7109375" style="146" customWidth="1"/>
    <col min="1021" max="1021" width="12.7109375" style="146" customWidth="1"/>
    <col min="1022" max="1024" width="14.42578125" style="146" customWidth="1"/>
    <col min="1025" max="1025" width="9.85546875" style="146" customWidth="1"/>
    <col min="1026" max="1026" width="9.7109375" style="146" customWidth="1"/>
    <col min="1027" max="1027" width="8.7109375" style="146" customWidth="1"/>
    <col min="1028" max="1269" width="9.140625" style="146"/>
    <col min="1270" max="1270" width="5.28515625" style="146" customWidth="1"/>
    <col min="1271" max="1271" width="40.28515625" style="146" bestFit="1" customWidth="1"/>
    <col min="1272" max="1272" width="16.5703125" style="146" customWidth="1"/>
    <col min="1273" max="1273" width="17.28515625" style="146" customWidth="1"/>
    <col min="1274" max="1274" width="12.7109375" style="146" bestFit="1" customWidth="1"/>
    <col min="1275" max="1275" width="12.7109375" style="146" customWidth="1"/>
    <col min="1276" max="1276" width="14.7109375" style="146" customWidth="1"/>
    <col min="1277" max="1277" width="12.7109375" style="146" customWidth="1"/>
    <col min="1278" max="1280" width="14.42578125" style="146" customWidth="1"/>
    <col min="1281" max="1281" width="9.85546875" style="146" customWidth="1"/>
    <col min="1282" max="1282" width="9.7109375" style="146" customWidth="1"/>
    <col min="1283" max="1283" width="8.7109375" style="146" customWidth="1"/>
    <col min="1284" max="1525" width="9.140625" style="146"/>
    <col min="1526" max="1526" width="5.28515625" style="146" customWidth="1"/>
    <col min="1527" max="1527" width="40.28515625" style="146" bestFit="1" customWidth="1"/>
    <col min="1528" max="1528" width="16.5703125" style="146" customWidth="1"/>
    <col min="1529" max="1529" width="17.28515625" style="146" customWidth="1"/>
    <col min="1530" max="1530" width="12.7109375" style="146" bestFit="1" customWidth="1"/>
    <col min="1531" max="1531" width="12.7109375" style="146" customWidth="1"/>
    <col min="1532" max="1532" width="14.7109375" style="146" customWidth="1"/>
    <col min="1533" max="1533" width="12.7109375" style="146" customWidth="1"/>
    <col min="1534" max="1536" width="14.42578125" style="146" customWidth="1"/>
    <col min="1537" max="1537" width="9.85546875" style="146" customWidth="1"/>
    <col min="1538" max="1538" width="9.7109375" style="146" customWidth="1"/>
    <col min="1539" max="1539" width="8.7109375" style="146" customWidth="1"/>
    <col min="1540" max="1781" width="9.140625" style="146"/>
    <col min="1782" max="1782" width="5.28515625" style="146" customWidth="1"/>
    <col min="1783" max="1783" width="40.28515625" style="146" bestFit="1" customWidth="1"/>
    <col min="1784" max="1784" width="16.5703125" style="146" customWidth="1"/>
    <col min="1785" max="1785" width="17.28515625" style="146" customWidth="1"/>
    <col min="1786" max="1786" width="12.7109375" style="146" bestFit="1" customWidth="1"/>
    <col min="1787" max="1787" width="12.7109375" style="146" customWidth="1"/>
    <col min="1788" max="1788" width="14.7109375" style="146" customWidth="1"/>
    <col min="1789" max="1789" width="12.7109375" style="146" customWidth="1"/>
    <col min="1790" max="1792" width="14.42578125" style="146" customWidth="1"/>
    <col min="1793" max="1793" width="9.85546875" style="146" customWidth="1"/>
    <col min="1794" max="1794" width="9.7109375" style="146" customWidth="1"/>
    <col min="1795" max="1795" width="8.7109375" style="146" customWidth="1"/>
    <col min="1796" max="2037" width="9.140625" style="146"/>
    <col min="2038" max="2038" width="5.28515625" style="146" customWidth="1"/>
    <col min="2039" max="2039" width="40.28515625" style="146" bestFit="1" customWidth="1"/>
    <col min="2040" max="2040" width="16.5703125" style="146" customWidth="1"/>
    <col min="2041" max="2041" width="17.28515625" style="146" customWidth="1"/>
    <col min="2042" max="2042" width="12.7109375" style="146" bestFit="1" customWidth="1"/>
    <col min="2043" max="2043" width="12.7109375" style="146" customWidth="1"/>
    <col min="2044" max="2044" width="14.7109375" style="146" customWidth="1"/>
    <col min="2045" max="2045" width="12.7109375" style="146" customWidth="1"/>
    <col min="2046" max="2048" width="14.42578125" style="146" customWidth="1"/>
    <col min="2049" max="2049" width="9.85546875" style="146" customWidth="1"/>
    <col min="2050" max="2050" width="9.7109375" style="146" customWidth="1"/>
    <col min="2051" max="2051" width="8.7109375" style="146" customWidth="1"/>
    <col min="2052" max="2293" width="9.140625" style="146"/>
    <col min="2294" max="2294" width="5.28515625" style="146" customWidth="1"/>
    <col min="2295" max="2295" width="40.28515625" style="146" bestFit="1" customWidth="1"/>
    <col min="2296" max="2296" width="16.5703125" style="146" customWidth="1"/>
    <col min="2297" max="2297" width="17.28515625" style="146" customWidth="1"/>
    <col min="2298" max="2298" width="12.7109375" style="146" bestFit="1" customWidth="1"/>
    <col min="2299" max="2299" width="12.7109375" style="146" customWidth="1"/>
    <col min="2300" max="2300" width="14.7109375" style="146" customWidth="1"/>
    <col min="2301" max="2301" width="12.7109375" style="146" customWidth="1"/>
    <col min="2302" max="2304" width="14.42578125" style="146" customWidth="1"/>
    <col min="2305" max="2305" width="9.85546875" style="146" customWidth="1"/>
    <col min="2306" max="2306" width="9.7109375" style="146" customWidth="1"/>
    <col min="2307" max="2307" width="8.7109375" style="146" customWidth="1"/>
    <col min="2308" max="2549" width="9.140625" style="146"/>
    <col min="2550" max="2550" width="5.28515625" style="146" customWidth="1"/>
    <col min="2551" max="2551" width="40.28515625" style="146" bestFit="1" customWidth="1"/>
    <col min="2552" max="2552" width="16.5703125" style="146" customWidth="1"/>
    <col min="2553" max="2553" width="17.28515625" style="146" customWidth="1"/>
    <col min="2554" max="2554" width="12.7109375" style="146" bestFit="1" customWidth="1"/>
    <col min="2555" max="2555" width="12.7109375" style="146" customWidth="1"/>
    <col min="2556" max="2556" width="14.7109375" style="146" customWidth="1"/>
    <col min="2557" max="2557" width="12.7109375" style="146" customWidth="1"/>
    <col min="2558" max="2560" width="14.42578125" style="146" customWidth="1"/>
    <col min="2561" max="2561" width="9.85546875" style="146" customWidth="1"/>
    <col min="2562" max="2562" width="9.7109375" style="146" customWidth="1"/>
    <col min="2563" max="2563" width="8.7109375" style="146" customWidth="1"/>
    <col min="2564" max="2805" width="9.140625" style="146"/>
    <col min="2806" max="2806" width="5.28515625" style="146" customWidth="1"/>
    <col min="2807" max="2807" width="40.28515625" style="146" bestFit="1" customWidth="1"/>
    <col min="2808" max="2808" width="16.5703125" style="146" customWidth="1"/>
    <col min="2809" max="2809" width="17.28515625" style="146" customWidth="1"/>
    <col min="2810" max="2810" width="12.7109375" style="146" bestFit="1" customWidth="1"/>
    <col min="2811" max="2811" width="12.7109375" style="146" customWidth="1"/>
    <col min="2812" max="2812" width="14.7109375" style="146" customWidth="1"/>
    <col min="2813" max="2813" width="12.7109375" style="146" customWidth="1"/>
    <col min="2814" max="2816" width="14.42578125" style="146" customWidth="1"/>
    <col min="2817" max="2817" width="9.85546875" style="146" customWidth="1"/>
    <col min="2818" max="2818" width="9.7109375" style="146" customWidth="1"/>
    <col min="2819" max="2819" width="8.7109375" style="146" customWidth="1"/>
    <col min="2820" max="3061" width="9.140625" style="146"/>
    <col min="3062" max="3062" width="5.28515625" style="146" customWidth="1"/>
    <col min="3063" max="3063" width="40.28515625" style="146" bestFit="1" customWidth="1"/>
    <col min="3064" max="3064" width="16.5703125" style="146" customWidth="1"/>
    <col min="3065" max="3065" width="17.28515625" style="146" customWidth="1"/>
    <col min="3066" max="3066" width="12.7109375" style="146" bestFit="1" customWidth="1"/>
    <col min="3067" max="3067" width="12.7109375" style="146" customWidth="1"/>
    <col min="3068" max="3068" width="14.7109375" style="146" customWidth="1"/>
    <col min="3069" max="3069" width="12.7109375" style="146" customWidth="1"/>
    <col min="3070" max="3072" width="14.42578125" style="146" customWidth="1"/>
    <col min="3073" max="3073" width="9.85546875" style="146" customWidth="1"/>
    <col min="3074" max="3074" width="9.7109375" style="146" customWidth="1"/>
    <col min="3075" max="3075" width="8.7109375" style="146" customWidth="1"/>
    <col min="3076" max="3317" width="9.140625" style="146"/>
    <col min="3318" max="3318" width="5.28515625" style="146" customWidth="1"/>
    <col min="3319" max="3319" width="40.28515625" style="146" bestFit="1" customWidth="1"/>
    <col min="3320" max="3320" width="16.5703125" style="146" customWidth="1"/>
    <col min="3321" max="3321" width="17.28515625" style="146" customWidth="1"/>
    <col min="3322" max="3322" width="12.7109375" style="146" bestFit="1" customWidth="1"/>
    <col min="3323" max="3323" width="12.7109375" style="146" customWidth="1"/>
    <col min="3324" max="3324" width="14.7109375" style="146" customWidth="1"/>
    <col min="3325" max="3325" width="12.7109375" style="146" customWidth="1"/>
    <col min="3326" max="3328" width="14.42578125" style="146" customWidth="1"/>
    <col min="3329" max="3329" width="9.85546875" style="146" customWidth="1"/>
    <col min="3330" max="3330" width="9.7109375" style="146" customWidth="1"/>
    <col min="3331" max="3331" width="8.7109375" style="146" customWidth="1"/>
    <col min="3332" max="3573" width="9.140625" style="146"/>
    <col min="3574" max="3574" width="5.28515625" style="146" customWidth="1"/>
    <col min="3575" max="3575" width="40.28515625" style="146" bestFit="1" customWidth="1"/>
    <col min="3576" max="3576" width="16.5703125" style="146" customWidth="1"/>
    <col min="3577" max="3577" width="17.28515625" style="146" customWidth="1"/>
    <col min="3578" max="3578" width="12.7109375" style="146" bestFit="1" customWidth="1"/>
    <col min="3579" max="3579" width="12.7109375" style="146" customWidth="1"/>
    <col min="3580" max="3580" width="14.7109375" style="146" customWidth="1"/>
    <col min="3581" max="3581" width="12.7109375" style="146" customWidth="1"/>
    <col min="3582" max="3584" width="14.42578125" style="146" customWidth="1"/>
    <col min="3585" max="3585" width="9.85546875" style="146" customWidth="1"/>
    <col min="3586" max="3586" width="9.7109375" style="146" customWidth="1"/>
    <col min="3587" max="3587" width="8.7109375" style="146" customWidth="1"/>
    <col min="3588" max="3829" width="9.140625" style="146"/>
    <col min="3830" max="3830" width="5.28515625" style="146" customWidth="1"/>
    <col min="3831" max="3831" width="40.28515625" style="146" bestFit="1" customWidth="1"/>
    <col min="3832" max="3832" width="16.5703125" style="146" customWidth="1"/>
    <col min="3833" max="3833" width="17.28515625" style="146" customWidth="1"/>
    <col min="3834" max="3834" width="12.7109375" style="146" bestFit="1" customWidth="1"/>
    <col min="3835" max="3835" width="12.7109375" style="146" customWidth="1"/>
    <col min="3836" max="3836" width="14.7109375" style="146" customWidth="1"/>
    <col min="3837" max="3837" width="12.7109375" style="146" customWidth="1"/>
    <col min="3838" max="3840" width="14.42578125" style="146" customWidth="1"/>
    <col min="3841" max="3841" width="9.85546875" style="146" customWidth="1"/>
    <col min="3842" max="3842" width="9.7109375" style="146" customWidth="1"/>
    <col min="3843" max="3843" width="8.7109375" style="146" customWidth="1"/>
    <col min="3844" max="4085" width="9.140625" style="146"/>
    <col min="4086" max="4086" width="5.28515625" style="146" customWidth="1"/>
    <col min="4087" max="4087" width="40.28515625" style="146" bestFit="1" customWidth="1"/>
    <col min="4088" max="4088" width="16.5703125" style="146" customWidth="1"/>
    <col min="4089" max="4089" width="17.28515625" style="146" customWidth="1"/>
    <col min="4090" max="4090" width="12.7109375" style="146" bestFit="1" customWidth="1"/>
    <col min="4091" max="4091" width="12.7109375" style="146" customWidth="1"/>
    <col min="4092" max="4092" width="14.7109375" style="146" customWidth="1"/>
    <col min="4093" max="4093" width="12.7109375" style="146" customWidth="1"/>
    <col min="4094" max="4096" width="14.42578125" style="146" customWidth="1"/>
    <col min="4097" max="4097" width="9.85546875" style="146" customWidth="1"/>
    <col min="4098" max="4098" width="9.7109375" style="146" customWidth="1"/>
    <col min="4099" max="4099" width="8.7109375" style="146" customWidth="1"/>
    <col min="4100" max="4341" width="9.140625" style="146"/>
    <col min="4342" max="4342" width="5.28515625" style="146" customWidth="1"/>
    <col min="4343" max="4343" width="40.28515625" style="146" bestFit="1" customWidth="1"/>
    <col min="4344" max="4344" width="16.5703125" style="146" customWidth="1"/>
    <col min="4345" max="4345" width="17.28515625" style="146" customWidth="1"/>
    <col min="4346" max="4346" width="12.7109375" style="146" bestFit="1" customWidth="1"/>
    <col min="4347" max="4347" width="12.7109375" style="146" customWidth="1"/>
    <col min="4348" max="4348" width="14.7109375" style="146" customWidth="1"/>
    <col min="4349" max="4349" width="12.7109375" style="146" customWidth="1"/>
    <col min="4350" max="4352" width="14.42578125" style="146" customWidth="1"/>
    <col min="4353" max="4353" width="9.85546875" style="146" customWidth="1"/>
    <col min="4354" max="4354" width="9.7109375" style="146" customWidth="1"/>
    <col min="4355" max="4355" width="8.7109375" style="146" customWidth="1"/>
    <col min="4356" max="4597" width="9.140625" style="146"/>
    <col min="4598" max="4598" width="5.28515625" style="146" customWidth="1"/>
    <col min="4599" max="4599" width="40.28515625" style="146" bestFit="1" customWidth="1"/>
    <col min="4600" max="4600" width="16.5703125" style="146" customWidth="1"/>
    <col min="4601" max="4601" width="17.28515625" style="146" customWidth="1"/>
    <col min="4602" max="4602" width="12.7109375" style="146" bestFit="1" customWidth="1"/>
    <col min="4603" max="4603" width="12.7109375" style="146" customWidth="1"/>
    <col min="4604" max="4604" width="14.7109375" style="146" customWidth="1"/>
    <col min="4605" max="4605" width="12.7109375" style="146" customWidth="1"/>
    <col min="4606" max="4608" width="14.42578125" style="146" customWidth="1"/>
    <col min="4609" max="4609" width="9.85546875" style="146" customWidth="1"/>
    <col min="4610" max="4610" width="9.7109375" style="146" customWidth="1"/>
    <col min="4611" max="4611" width="8.7109375" style="146" customWidth="1"/>
    <col min="4612" max="4853" width="9.140625" style="146"/>
    <col min="4854" max="4854" width="5.28515625" style="146" customWidth="1"/>
    <col min="4855" max="4855" width="40.28515625" style="146" bestFit="1" customWidth="1"/>
    <col min="4856" max="4856" width="16.5703125" style="146" customWidth="1"/>
    <col min="4857" max="4857" width="17.28515625" style="146" customWidth="1"/>
    <col min="4858" max="4858" width="12.7109375" style="146" bestFit="1" customWidth="1"/>
    <col min="4859" max="4859" width="12.7109375" style="146" customWidth="1"/>
    <col min="4860" max="4860" width="14.7109375" style="146" customWidth="1"/>
    <col min="4861" max="4861" width="12.7109375" style="146" customWidth="1"/>
    <col min="4862" max="4864" width="14.42578125" style="146" customWidth="1"/>
    <col min="4865" max="4865" width="9.85546875" style="146" customWidth="1"/>
    <col min="4866" max="4866" width="9.7109375" style="146" customWidth="1"/>
    <col min="4867" max="4867" width="8.7109375" style="146" customWidth="1"/>
    <col min="4868" max="5109" width="9.140625" style="146"/>
    <col min="5110" max="5110" width="5.28515625" style="146" customWidth="1"/>
    <col min="5111" max="5111" width="40.28515625" style="146" bestFit="1" customWidth="1"/>
    <col min="5112" max="5112" width="16.5703125" style="146" customWidth="1"/>
    <col min="5113" max="5113" width="17.28515625" style="146" customWidth="1"/>
    <col min="5114" max="5114" width="12.7109375" style="146" bestFit="1" customWidth="1"/>
    <col min="5115" max="5115" width="12.7109375" style="146" customWidth="1"/>
    <col min="5116" max="5116" width="14.7109375" style="146" customWidth="1"/>
    <col min="5117" max="5117" width="12.7109375" style="146" customWidth="1"/>
    <col min="5118" max="5120" width="14.42578125" style="146" customWidth="1"/>
    <col min="5121" max="5121" width="9.85546875" style="146" customWidth="1"/>
    <col min="5122" max="5122" width="9.7109375" style="146" customWidth="1"/>
    <col min="5123" max="5123" width="8.7109375" style="146" customWidth="1"/>
    <col min="5124" max="5365" width="9.140625" style="146"/>
    <col min="5366" max="5366" width="5.28515625" style="146" customWidth="1"/>
    <col min="5367" max="5367" width="40.28515625" style="146" bestFit="1" customWidth="1"/>
    <col min="5368" max="5368" width="16.5703125" style="146" customWidth="1"/>
    <col min="5369" max="5369" width="17.28515625" style="146" customWidth="1"/>
    <col min="5370" max="5370" width="12.7109375" style="146" bestFit="1" customWidth="1"/>
    <col min="5371" max="5371" width="12.7109375" style="146" customWidth="1"/>
    <col min="5372" max="5372" width="14.7109375" style="146" customWidth="1"/>
    <col min="5373" max="5373" width="12.7109375" style="146" customWidth="1"/>
    <col min="5374" max="5376" width="14.42578125" style="146" customWidth="1"/>
    <col min="5377" max="5377" width="9.85546875" style="146" customWidth="1"/>
    <col min="5378" max="5378" width="9.7109375" style="146" customWidth="1"/>
    <col min="5379" max="5379" width="8.7109375" style="146" customWidth="1"/>
    <col min="5380" max="5621" width="9.140625" style="146"/>
    <col min="5622" max="5622" width="5.28515625" style="146" customWidth="1"/>
    <col min="5623" max="5623" width="40.28515625" style="146" bestFit="1" customWidth="1"/>
    <col min="5624" max="5624" width="16.5703125" style="146" customWidth="1"/>
    <col min="5625" max="5625" width="17.28515625" style="146" customWidth="1"/>
    <col min="5626" max="5626" width="12.7109375" style="146" bestFit="1" customWidth="1"/>
    <col min="5627" max="5627" width="12.7109375" style="146" customWidth="1"/>
    <col min="5628" max="5628" width="14.7109375" style="146" customWidth="1"/>
    <col min="5629" max="5629" width="12.7109375" style="146" customWidth="1"/>
    <col min="5630" max="5632" width="14.42578125" style="146" customWidth="1"/>
    <col min="5633" max="5633" width="9.85546875" style="146" customWidth="1"/>
    <col min="5634" max="5634" width="9.7109375" style="146" customWidth="1"/>
    <col min="5635" max="5635" width="8.7109375" style="146" customWidth="1"/>
    <col min="5636" max="5877" width="9.140625" style="146"/>
    <col min="5878" max="5878" width="5.28515625" style="146" customWidth="1"/>
    <col min="5879" max="5879" width="40.28515625" style="146" bestFit="1" customWidth="1"/>
    <col min="5880" max="5880" width="16.5703125" style="146" customWidth="1"/>
    <col min="5881" max="5881" width="17.28515625" style="146" customWidth="1"/>
    <col min="5882" max="5882" width="12.7109375" style="146" bestFit="1" customWidth="1"/>
    <col min="5883" max="5883" width="12.7109375" style="146" customWidth="1"/>
    <col min="5884" max="5884" width="14.7109375" style="146" customWidth="1"/>
    <col min="5885" max="5885" width="12.7109375" style="146" customWidth="1"/>
    <col min="5886" max="5888" width="14.42578125" style="146" customWidth="1"/>
    <col min="5889" max="5889" width="9.85546875" style="146" customWidth="1"/>
    <col min="5890" max="5890" width="9.7109375" style="146" customWidth="1"/>
    <col min="5891" max="5891" width="8.7109375" style="146" customWidth="1"/>
    <col min="5892" max="6133" width="9.140625" style="146"/>
    <col min="6134" max="6134" width="5.28515625" style="146" customWidth="1"/>
    <col min="6135" max="6135" width="40.28515625" style="146" bestFit="1" customWidth="1"/>
    <col min="6136" max="6136" width="16.5703125" style="146" customWidth="1"/>
    <col min="6137" max="6137" width="17.28515625" style="146" customWidth="1"/>
    <col min="6138" max="6138" width="12.7109375" style="146" bestFit="1" customWidth="1"/>
    <col min="6139" max="6139" width="12.7109375" style="146" customWidth="1"/>
    <col min="6140" max="6140" width="14.7109375" style="146" customWidth="1"/>
    <col min="6141" max="6141" width="12.7109375" style="146" customWidth="1"/>
    <col min="6142" max="6144" width="14.42578125" style="146" customWidth="1"/>
    <col min="6145" max="6145" width="9.85546875" style="146" customWidth="1"/>
    <col min="6146" max="6146" width="9.7109375" style="146" customWidth="1"/>
    <col min="6147" max="6147" width="8.7109375" style="146" customWidth="1"/>
    <col min="6148" max="6389" width="9.140625" style="146"/>
    <col min="6390" max="6390" width="5.28515625" style="146" customWidth="1"/>
    <col min="6391" max="6391" width="40.28515625" style="146" bestFit="1" customWidth="1"/>
    <col min="6392" max="6392" width="16.5703125" style="146" customWidth="1"/>
    <col min="6393" max="6393" width="17.28515625" style="146" customWidth="1"/>
    <col min="6394" max="6394" width="12.7109375" style="146" bestFit="1" customWidth="1"/>
    <col min="6395" max="6395" width="12.7109375" style="146" customWidth="1"/>
    <col min="6396" max="6396" width="14.7109375" style="146" customWidth="1"/>
    <col min="6397" max="6397" width="12.7109375" style="146" customWidth="1"/>
    <col min="6398" max="6400" width="14.42578125" style="146" customWidth="1"/>
    <col min="6401" max="6401" width="9.85546875" style="146" customWidth="1"/>
    <col min="6402" max="6402" width="9.7109375" style="146" customWidth="1"/>
    <col min="6403" max="6403" width="8.7109375" style="146" customWidth="1"/>
    <col min="6404" max="6645" width="9.140625" style="146"/>
    <col min="6646" max="6646" width="5.28515625" style="146" customWidth="1"/>
    <col min="6647" max="6647" width="40.28515625" style="146" bestFit="1" customWidth="1"/>
    <col min="6648" max="6648" width="16.5703125" style="146" customWidth="1"/>
    <col min="6649" max="6649" width="17.28515625" style="146" customWidth="1"/>
    <col min="6650" max="6650" width="12.7109375" style="146" bestFit="1" customWidth="1"/>
    <col min="6651" max="6651" width="12.7109375" style="146" customWidth="1"/>
    <col min="6652" max="6652" width="14.7109375" style="146" customWidth="1"/>
    <col min="6653" max="6653" width="12.7109375" style="146" customWidth="1"/>
    <col min="6654" max="6656" width="14.42578125" style="146" customWidth="1"/>
    <col min="6657" max="6657" width="9.85546875" style="146" customWidth="1"/>
    <col min="6658" max="6658" width="9.7109375" style="146" customWidth="1"/>
    <col min="6659" max="6659" width="8.7109375" style="146" customWidth="1"/>
    <col min="6660" max="6901" width="9.140625" style="146"/>
    <col min="6902" max="6902" width="5.28515625" style="146" customWidth="1"/>
    <col min="6903" max="6903" width="40.28515625" style="146" bestFit="1" customWidth="1"/>
    <col min="6904" max="6904" width="16.5703125" style="146" customWidth="1"/>
    <col min="6905" max="6905" width="17.28515625" style="146" customWidth="1"/>
    <col min="6906" max="6906" width="12.7109375" style="146" bestFit="1" customWidth="1"/>
    <col min="6907" max="6907" width="12.7109375" style="146" customWidth="1"/>
    <col min="6908" max="6908" width="14.7109375" style="146" customWidth="1"/>
    <col min="6909" max="6909" width="12.7109375" style="146" customWidth="1"/>
    <col min="6910" max="6912" width="14.42578125" style="146" customWidth="1"/>
    <col min="6913" max="6913" width="9.85546875" style="146" customWidth="1"/>
    <col min="6914" max="6914" width="9.7109375" style="146" customWidth="1"/>
    <col min="6915" max="6915" width="8.7109375" style="146" customWidth="1"/>
    <col min="6916" max="7157" width="9.140625" style="146"/>
    <col min="7158" max="7158" width="5.28515625" style="146" customWidth="1"/>
    <col min="7159" max="7159" width="40.28515625" style="146" bestFit="1" customWidth="1"/>
    <col min="7160" max="7160" width="16.5703125" style="146" customWidth="1"/>
    <col min="7161" max="7161" width="17.28515625" style="146" customWidth="1"/>
    <col min="7162" max="7162" width="12.7109375" style="146" bestFit="1" customWidth="1"/>
    <col min="7163" max="7163" width="12.7109375" style="146" customWidth="1"/>
    <col min="7164" max="7164" width="14.7109375" style="146" customWidth="1"/>
    <col min="7165" max="7165" width="12.7109375" style="146" customWidth="1"/>
    <col min="7166" max="7168" width="14.42578125" style="146" customWidth="1"/>
    <col min="7169" max="7169" width="9.85546875" style="146" customWidth="1"/>
    <col min="7170" max="7170" width="9.7109375" style="146" customWidth="1"/>
    <col min="7171" max="7171" width="8.7109375" style="146" customWidth="1"/>
    <col min="7172" max="7413" width="9.140625" style="146"/>
    <col min="7414" max="7414" width="5.28515625" style="146" customWidth="1"/>
    <col min="7415" max="7415" width="40.28515625" style="146" bestFit="1" customWidth="1"/>
    <col min="7416" max="7416" width="16.5703125" style="146" customWidth="1"/>
    <col min="7417" max="7417" width="17.28515625" style="146" customWidth="1"/>
    <col min="7418" max="7418" width="12.7109375" style="146" bestFit="1" customWidth="1"/>
    <col min="7419" max="7419" width="12.7109375" style="146" customWidth="1"/>
    <col min="7420" max="7420" width="14.7109375" style="146" customWidth="1"/>
    <col min="7421" max="7421" width="12.7109375" style="146" customWidth="1"/>
    <col min="7422" max="7424" width="14.42578125" style="146" customWidth="1"/>
    <col min="7425" max="7425" width="9.85546875" style="146" customWidth="1"/>
    <col min="7426" max="7426" width="9.7109375" style="146" customWidth="1"/>
    <col min="7427" max="7427" width="8.7109375" style="146" customWidth="1"/>
    <col min="7428" max="7669" width="9.140625" style="146"/>
    <col min="7670" max="7670" width="5.28515625" style="146" customWidth="1"/>
    <col min="7671" max="7671" width="40.28515625" style="146" bestFit="1" customWidth="1"/>
    <col min="7672" max="7672" width="16.5703125" style="146" customWidth="1"/>
    <col min="7673" max="7673" width="17.28515625" style="146" customWidth="1"/>
    <col min="7674" max="7674" width="12.7109375" style="146" bestFit="1" customWidth="1"/>
    <col min="7675" max="7675" width="12.7109375" style="146" customWidth="1"/>
    <col min="7676" max="7676" width="14.7109375" style="146" customWidth="1"/>
    <col min="7677" max="7677" width="12.7109375" style="146" customWidth="1"/>
    <col min="7678" max="7680" width="14.42578125" style="146" customWidth="1"/>
    <col min="7681" max="7681" width="9.85546875" style="146" customWidth="1"/>
    <col min="7682" max="7682" width="9.7109375" style="146" customWidth="1"/>
    <col min="7683" max="7683" width="8.7109375" style="146" customWidth="1"/>
    <col min="7684" max="7925" width="9.140625" style="146"/>
    <col min="7926" max="7926" width="5.28515625" style="146" customWidth="1"/>
    <col min="7927" max="7927" width="40.28515625" style="146" bestFit="1" customWidth="1"/>
    <col min="7928" max="7928" width="16.5703125" style="146" customWidth="1"/>
    <col min="7929" max="7929" width="17.28515625" style="146" customWidth="1"/>
    <col min="7930" max="7930" width="12.7109375" style="146" bestFit="1" customWidth="1"/>
    <col min="7931" max="7931" width="12.7109375" style="146" customWidth="1"/>
    <col min="7932" max="7932" width="14.7109375" style="146" customWidth="1"/>
    <col min="7933" max="7933" width="12.7109375" style="146" customWidth="1"/>
    <col min="7934" max="7936" width="14.42578125" style="146" customWidth="1"/>
    <col min="7937" max="7937" width="9.85546875" style="146" customWidth="1"/>
    <col min="7938" max="7938" width="9.7109375" style="146" customWidth="1"/>
    <col min="7939" max="7939" width="8.7109375" style="146" customWidth="1"/>
    <col min="7940" max="8181" width="9.140625" style="146"/>
    <col min="8182" max="8182" width="5.28515625" style="146" customWidth="1"/>
    <col min="8183" max="8183" width="40.28515625" style="146" bestFit="1" customWidth="1"/>
    <col min="8184" max="8184" width="16.5703125" style="146" customWidth="1"/>
    <col min="8185" max="8185" width="17.28515625" style="146" customWidth="1"/>
    <col min="8186" max="8186" width="12.7109375" style="146" bestFit="1" customWidth="1"/>
    <col min="8187" max="8187" width="12.7109375" style="146" customWidth="1"/>
    <col min="8188" max="8188" width="14.7109375" style="146" customWidth="1"/>
    <col min="8189" max="8189" width="12.7109375" style="146" customWidth="1"/>
    <col min="8190" max="8192" width="14.42578125" style="146" customWidth="1"/>
    <col min="8193" max="8193" width="9.85546875" style="146" customWidth="1"/>
    <col min="8194" max="8194" width="9.7109375" style="146" customWidth="1"/>
    <col min="8195" max="8195" width="8.7109375" style="146" customWidth="1"/>
    <col min="8196" max="8437" width="9.140625" style="146"/>
    <col min="8438" max="8438" width="5.28515625" style="146" customWidth="1"/>
    <col min="8439" max="8439" width="40.28515625" style="146" bestFit="1" customWidth="1"/>
    <col min="8440" max="8440" width="16.5703125" style="146" customWidth="1"/>
    <col min="8441" max="8441" width="17.28515625" style="146" customWidth="1"/>
    <col min="8442" max="8442" width="12.7109375" style="146" bestFit="1" customWidth="1"/>
    <col min="8443" max="8443" width="12.7109375" style="146" customWidth="1"/>
    <col min="8444" max="8444" width="14.7109375" style="146" customWidth="1"/>
    <col min="8445" max="8445" width="12.7109375" style="146" customWidth="1"/>
    <col min="8446" max="8448" width="14.42578125" style="146" customWidth="1"/>
    <col min="8449" max="8449" width="9.85546875" style="146" customWidth="1"/>
    <col min="8450" max="8450" width="9.7109375" style="146" customWidth="1"/>
    <col min="8451" max="8451" width="8.7109375" style="146" customWidth="1"/>
    <col min="8452" max="8693" width="9.140625" style="146"/>
    <col min="8694" max="8694" width="5.28515625" style="146" customWidth="1"/>
    <col min="8695" max="8695" width="40.28515625" style="146" bestFit="1" customWidth="1"/>
    <col min="8696" max="8696" width="16.5703125" style="146" customWidth="1"/>
    <col min="8697" max="8697" width="17.28515625" style="146" customWidth="1"/>
    <col min="8698" max="8698" width="12.7109375" style="146" bestFit="1" customWidth="1"/>
    <col min="8699" max="8699" width="12.7109375" style="146" customWidth="1"/>
    <col min="8700" max="8700" width="14.7109375" style="146" customWidth="1"/>
    <col min="8701" max="8701" width="12.7109375" style="146" customWidth="1"/>
    <col min="8702" max="8704" width="14.42578125" style="146" customWidth="1"/>
    <col min="8705" max="8705" width="9.85546875" style="146" customWidth="1"/>
    <col min="8706" max="8706" width="9.7109375" style="146" customWidth="1"/>
    <col min="8707" max="8707" width="8.7109375" style="146" customWidth="1"/>
    <col min="8708" max="8949" width="9.140625" style="146"/>
    <col min="8950" max="8950" width="5.28515625" style="146" customWidth="1"/>
    <col min="8951" max="8951" width="40.28515625" style="146" bestFit="1" customWidth="1"/>
    <col min="8952" max="8952" width="16.5703125" style="146" customWidth="1"/>
    <col min="8953" max="8953" width="17.28515625" style="146" customWidth="1"/>
    <col min="8954" max="8954" width="12.7109375" style="146" bestFit="1" customWidth="1"/>
    <col min="8955" max="8955" width="12.7109375" style="146" customWidth="1"/>
    <col min="8956" max="8956" width="14.7109375" style="146" customWidth="1"/>
    <col min="8957" max="8957" width="12.7109375" style="146" customWidth="1"/>
    <col min="8958" max="8960" width="14.42578125" style="146" customWidth="1"/>
    <col min="8961" max="8961" width="9.85546875" style="146" customWidth="1"/>
    <col min="8962" max="8962" width="9.7109375" style="146" customWidth="1"/>
    <col min="8963" max="8963" width="8.7109375" style="146" customWidth="1"/>
    <col min="8964" max="9205" width="9.140625" style="146"/>
    <col min="9206" max="9206" width="5.28515625" style="146" customWidth="1"/>
    <col min="9207" max="9207" width="40.28515625" style="146" bestFit="1" customWidth="1"/>
    <col min="9208" max="9208" width="16.5703125" style="146" customWidth="1"/>
    <col min="9209" max="9209" width="17.28515625" style="146" customWidth="1"/>
    <col min="9210" max="9210" width="12.7109375" style="146" bestFit="1" customWidth="1"/>
    <col min="9211" max="9211" width="12.7109375" style="146" customWidth="1"/>
    <col min="9212" max="9212" width="14.7109375" style="146" customWidth="1"/>
    <col min="9213" max="9213" width="12.7109375" style="146" customWidth="1"/>
    <col min="9214" max="9216" width="14.42578125" style="146" customWidth="1"/>
    <col min="9217" max="9217" width="9.85546875" style="146" customWidth="1"/>
    <col min="9218" max="9218" width="9.7109375" style="146" customWidth="1"/>
    <col min="9219" max="9219" width="8.7109375" style="146" customWidth="1"/>
    <col min="9220" max="9461" width="9.140625" style="146"/>
    <col min="9462" max="9462" width="5.28515625" style="146" customWidth="1"/>
    <col min="9463" max="9463" width="40.28515625" style="146" bestFit="1" customWidth="1"/>
    <col min="9464" max="9464" width="16.5703125" style="146" customWidth="1"/>
    <col min="9465" max="9465" width="17.28515625" style="146" customWidth="1"/>
    <col min="9466" max="9466" width="12.7109375" style="146" bestFit="1" customWidth="1"/>
    <col min="9467" max="9467" width="12.7109375" style="146" customWidth="1"/>
    <col min="9468" max="9468" width="14.7109375" style="146" customWidth="1"/>
    <col min="9469" max="9469" width="12.7109375" style="146" customWidth="1"/>
    <col min="9470" max="9472" width="14.42578125" style="146" customWidth="1"/>
    <col min="9473" max="9473" width="9.85546875" style="146" customWidth="1"/>
    <col min="9474" max="9474" width="9.7109375" style="146" customWidth="1"/>
    <col min="9475" max="9475" width="8.7109375" style="146" customWidth="1"/>
    <col min="9476" max="9717" width="9.140625" style="146"/>
    <col min="9718" max="9718" width="5.28515625" style="146" customWidth="1"/>
    <col min="9719" max="9719" width="40.28515625" style="146" bestFit="1" customWidth="1"/>
    <col min="9720" max="9720" width="16.5703125" style="146" customWidth="1"/>
    <col min="9721" max="9721" width="17.28515625" style="146" customWidth="1"/>
    <col min="9722" max="9722" width="12.7109375" style="146" bestFit="1" customWidth="1"/>
    <col min="9723" max="9723" width="12.7109375" style="146" customWidth="1"/>
    <col min="9724" max="9724" width="14.7109375" style="146" customWidth="1"/>
    <col min="9725" max="9725" width="12.7109375" style="146" customWidth="1"/>
    <col min="9726" max="9728" width="14.42578125" style="146" customWidth="1"/>
    <col min="9729" max="9729" width="9.85546875" style="146" customWidth="1"/>
    <col min="9730" max="9730" width="9.7109375" style="146" customWidth="1"/>
    <col min="9731" max="9731" width="8.7109375" style="146" customWidth="1"/>
    <col min="9732" max="9973" width="9.140625" style="146"/>
    <col min="9974" max="9974" width="5.28515625" style="146" customWidth="1"/>
    <col min="9975" max="9975" width="40.28515625" style="146" bestFit="1" customWidth="1"/>
    <col min="9976" max="9976" width="16.5703125" style="146" customWidth="1"/>
    <col min="9977" max="9977" width="17.28515625" style="146" customWidth="1"/>
    <col min="9978" max="9978" width="12.7109375" style="146" bestFit="1" customWidth="1"/>
    <col min="9979" max="9979" width="12.7109375" style="146" customWidth="1"/>
    <col min="9980" max="9980" width="14.7109375" style="146" customWidth="1"/>
    <col min="9981" max="9981" width="12.7109375" style="146" customWidth="1"/>
    <col min="9982" max="9984" width="14.42578125" style="146" customWidth="1"/>
    <col min="9985" max="9985" width="9.85546875" style="146" customWidth="1"/>
    <col min="9986" max="9986" width="9.7109375" style="146" customWidth="1"/>
    <col min="9987" max="9987" width="8.7109375" style="146" customWidth="1"/>
    <col min="9988" max="10229" width="9.140625" style="146"/>
    <col min="10230" max="10230" width="5.28515625" style="146" customWidth="1"/>
    <col min="10231" max="10231" width="40.28515625" style="146" bestFit="1" customWidth="1"/>
    <col min="10232" max="10232" width="16.5703125" style="146" customWidth="1"/>
    <col min="10233" max="10233" width="17.28515625" style="146" customWidth="1"/>
    <col min="10234" max="10234" width="12.7109375" style="146" bestFit="1" customWidth="1"/>
    <col min="10235" max="10235" width="12.7109375" style="146" customWidth="1"/>
    <col min="10236" max="10236" width="14.7109375" style="146" customWidth="1"/>
    <col min="10237" max="10237" width="12.7109375" style="146" customWidth="1"/>
    <col min="10238" max="10240" width="14.42578125" style="146" customWidth="1"/>
    <col min="10241" max="10241" width="9.85546875" style="146" customWidth="1"/>
    <col min="10242" max="10242" width="9.7109375" style="146" customWidth="1"/>
    <col min="10243" max="10243" width="8.7109375" style="146" customWidth="1"/>
    <col min="10244" max="10485" width="9.140625" style="146"/>
    <col min="10486" max="10486" width="5.28515625" style="146" customWidth="1"/>
    <col min="10487" max="10487" width="40.28515625" style="146" bestFit="1" customWidth="1"/>
    <col min="10488" max="10488" width="16.5703125" style="146" customWidth="1"/>
    <col min="10489" max="10489" width="17.28515625" style="146" customWidth="1"/>
    <col min="10490" max="10490" width="12.7109375" style="146" bestFit="1" customWidth="1"/>
    <col min="10491" max="10491" width="12.7109375" style="146" customWidth="1"/>
    <col min="10492" max="10492" width="14.7109375" style="146" customWidth="1"/>
    <col min="10493" max="10493" width="12.7109375" style="146" customWidth="1"/>
    <col min="10494" max="10496" width="14.42578125" style="146" customWidth="1"/>
    <col min="10497" max="10497" width="9.85546875" style="146" customWidth="1"/>
    <col min="10498" max="10498" width="9.7109375" style="146" customWidth="1"/>
    <col min="10499" max="10499" width="8.7109375" style="146" customWidth="1"/>
    <col min="10500" max="10741" width="9.140625" style="146"/>
    <col min="10742" max="10742" width="5.28515625" style="146" customWidth="1"/>
    <col min="10743" max="10743" width="40.28515625" style="146" bestFit="1" customWidth="1"/>
    <col min="10744" max="10744" width="16.5703125" style="146" customWidth="1"/>
    <col min="10745" max="10745" width="17.28515625" style="146" customWidth="1"/>
    <col min="10746" max="10746" width="12.7109375" style="146" bestFit="1" customWidth="1"/>
    <col min="10747" max="10747" width="12.7109375" style="146" customWidth="1"/>
    <col min="10748" max="10748" width="14.7109375" style="146" customWidth="1"/>
    <col min="10749" max="10749" width="12.7109375" style="146" customWidth="1"/>
    <col min="10750" max="10752" width="14.42578125" style="146" customWidth="1"/>
    <col min="10753" max="10753" width="9.85546875" style="146" customWidth="1"/>
    <col min="10754" max="10754" width="9.7109375" style="146" customWidth="1"/>
    <col min="10755" max="10755" width="8.7109375" style="146" customWidth="1"/>
    <col min="10756" max="10997" width="9.140625" style="146"/>
    <col min="10998" max="10998" width="5.28515625" style="146" customWidth="1"/>
    <col min="10999" max="10999" width="40.28515625" style="146" bestFit="1" customWidth="1"/>
    <col min="11000" max="11000" width="16.5703125" style="146" customWidth="1"/>
    <col min="11001" max="11001" width="17.28515625" style="146" customWidth="1"/>
    <col min="11002" max="11002" width="12.7109375" style="146" bestFit="1" customWidth="1"/>
    <col min="11003" max="11003" width="12.7109375" style="146" customWidth="1"/>
    <col min="11004" max="11004" width="14.7109375" style="146" customWidth="1"/>
    <col min="11005" max="11005" width="12.7109375" style="146" customWidth="1"/>
    <col min="11006" max="11008" width="14.42578125" style="146" customWidth="1"/>
    <col min="11009" max="11009" width="9.85546875" style="146" customWidth="1"/>
    <col min="11010" max="11010" width="9.7109375" style="146" customWidth="1"/>
    <col min="11011" max="11011" width="8.7109375" style="146" customWidth="1"/>
    <col min="11012" max="11253" width="9.140625" style="146"/>
    <col min="11254" max="11254" width="5.28515625" style="146" customWidth="1"/>
    <col min="11255" max="11255" width="40.28515625" style="146" bestFit="1" customWidth="1"/>
    <col min="11256" max="11256" width="16.5703125" style="146" customWidth="1"/>
    <col min="11257" max="11257" width="17.28515625" style="146" customWidth="1"/>
    <col min="11258" max="11258" width="12.7109375" style="146" bestFit="1" customWidth="1"/>
    <col min="11259" max="11259" width="12.7109375" style="146" customWidth="1"/>
    <col min="11260" max="11260" width="14.7109375" style="146" customWidth="1"/>
    <col min="11261" max="11261" width="12.7109375" style="146" customWidth="1"/>
    <col min="11262" max="11264" width="14.42578125" style="146" customWidth="1"/>
    <col min="11265" max="11265" width="9.85546875" style="146" customWidth="1"/>
    <col min="11266" max="11266" width="9.7109375" style="146" customWidth="1"/>
    <col min="11267" max="11267" width="8.7109375" style="146" customWidth="1"/>
    <col min="11268" max="11509" width="9.140625" style="146"/>
    <col min="11510" max="11510" width="5.28515625" style="146" customWidth="1"/>
    <col min="11511" max="11511" width="40.28515625" style="146" bestFit="1" customWidth="1"/>
    <col min="11512" max="11512" width="16.5703125" style="146" customWidth="1"/>
    <col min="11513" max="11513" width="17.28515625" style="146" customWidth="1"/>
    <col min="11514" max="11514" width="12.7109375" style="146" bestFit="1" customWidth="1"/>
    <col min="11515" max="11515" width="12.7109375" style="146" customWidth="1"/>
    <col min="11516" max="11516" width="14.7109375" style="146" customWidth="1"/>
    <col min="11517" max="11517" width="12.7109375" style="146" customWidth="1"/>
    <col min="11518" max="11520" width="14.42578125" style="146" customWidth="1"/>
    <col min="11521" max="11521" width="9.85546875" style="146" customWidth="1"/>
    <col min="11522" max="11522" width="9.7109375" style="146" customWidth="1"/>
    <col min="11523" max="11523" width="8.7109375" style="146" customWidth="1"/>
    <col min="11524" max="11765" width="9.140625" style="146"/>
    <col min="11766" max="11766" width="5.28515625" style="146" customWidth="1"/>
    <col min="11767" max="11767" width="40.28515625" style="146" bestFit="1" customWidth="1"/>
    <col min="11768" max="11768" width="16.5703125" style="146" customWidth="1"/>
    <col min="11769" max="11769" width="17.28515625" style="146" customWidth="1"/>
    <col min="11770" max="11770" width="12.7109375" style="146" bestFit="1" customWidth="1"/>
    <col min="11771" max="11771" width="12.7109375" style="146" customWidth="1"/>
    <col min="11772" max="11772" width="14.7109375" style="146" customWidth="1"/>
    <col min="11773" max="11773" width="12.7109375" style="146" customWidth="1"/>
    <col min="11774" max="11776" width="14.42578125" style="146" customWidth="1"/>
    <col min="11777" max="11777" width="9.85546875" style="146" customWidth="1"/>
    <col min="11778" max="11778" width="9.7109375" style="146" customWidth="1"/>
    <col min="11779" max="11779" width="8.7109375" style="146" customWidth="1"/>
    <col min="11780" max="12021" width="9.140625" style="146"/>
    <col min="12022" max="12022" width="5.28515625" style="146" customWidth="1"/>
    <col min="12023" max="12023" width="40.28515625" style="146" bestFit="1" customWidth="1"/>
    <col min="12024" max="12024" width="16.5703125" style="146" customWidth="1"/>
    <col min="12025" max="12025" width="17.28515625" style="146" customWidth="1"/>
    <col min="12026" max="12026" width="12.7109375" style="146" bestFit="1" customWidth="1"/>
    <col min="12027" max="12027" width="12.7109375" style="146" customWidth="1"/>
    <col min="12028" max="12028" width="14.7109375" style="146" customWidth="1"/>
    <col min="12029" max="12029" width="12.7109375" style="146" customWidth="1"/>
    <col min="12030" max="12032" width="14.42578125" style="146" customWidth="1"/>
    <col min="12033" max="12033" width="9.85546875" style="146" customWidth="1"/>
    <col min="12034" max="12034" width="9.7109375" style="146" customWidth="1"/>
    <col min="12035" max="12035" width="8.7109375" style="146" customWidth="1"/>
    <col min="12036" max="12277" width="9.140625" style="146"/>
    <col min="12278" max="12278" width="5.28515625" style="146" customWidth="1"/>
    <col min="12279" max="12279" width="40.28515625" style="146" bestFit="1" customWidth="1"/>
    <col min="12280" max="12280" width="16.5703125" style="146" customWidth="1"/>
    <col min="12281" max="12281" width="17.28515625" style="146" customWidth="1"/>
    <col min="12282" max="12282" width="12.7109375" style="146" bestFit="1" customWidth="1"/>
    <col min="12283" max="12283" width="12.7109375" style="146" customWidth="1"/>
    <col min="12284" max="12284" width="14.7109375" style="146" customWidth="1"/>
    <col min="12285" max="12285" width="12.7109375" style="146" customWidth="1"/>
    <col min="12286" max="12288" width="14.42578125" style="146" customWidth="1"/>
    <col min="12289" max="12289" width="9.85546875" style="146" customWidth="1"/>
    <col min="12290" max="12290" width="9.7109375" style="146" customWidth="1"/>
    <col min="12291" max="12291" width="8.7109375" style="146" customWidth="1"/>
    <col min="12292" max="12533" width="9.140625" style="146"/>
    <col min="12534" max="12534" width="5.28515625" style="146" customWidth="1"/>
    <col min="12535" max="12535" width="40.28515625" style="146" bestFit="1" customWidth="1"/>
    <col min="12536" max="12536" width="16.5703125" style="146" customWidth="1"/>
    <col min="12537" max="12537" width="17.28515625" style="146" customWidth="1"/>
    <col min="12538" max="12538" width="12.7109375" style="146" bestFit="1" customWidth="1"/>
    <col min="12539" max="12539" width="12.7109375" style="146" customWidth="1"/>
    <col min="12540" max="12540" width="14.7109375" style="146" customWidth="1"/>
    <col min="12541" max="12541" width="12.7109375" style="146" customWidth="1"/>
    <col min="12542" max="12544" width="14.42578125" style="146" customWidth="1"/>
    <col min="12545" max="12545" width="9.85546875" style="146" customWidth="1"/>
    <col min="12546" max="12546" width="9.7109375" style="146" customWidth="1"/>
    <col min="12547" max="12547" width="8.7109375" style="146" customWidth="1"/>
    <col min="12548" max="12789" width="9.140625" style="146"/>
    <col min="12790" max="12790" width="5.28515625" style="146" customWidth="1"/>
    <col min="12791" max="12791" width="40.28515625" style="146" bestFit="1" customWidth="1"/>
    <col min="12792" max="12792" width="16.5703125" style="146" customWidth="1"/>
    <col min="12793" max="12793" width="17.28515625" style="146" customWidth="1"/>
    <col min="12794" max="12794" width="12.7109375" style="146" bestFit="1" customWidth="1"/>
    <col min="12795" max="12795" width="12.7109375" style="146" customWidth="1"/>
    <col min="12796" max="12796" width="14.7109375" style="146" customWidth="1"/>
    <col min="12797" max="12797" width="12.7109375" style="146" customWidth="1"/>
    <col min="12798" max="12800" width="14.42578125" style="146" customWidth="1"/>
    <col min="12801" max="12801" width="9.85546875" style="146" customWidth="1"/>
    <col min="12802" max="12802" width="9.7109375" style="146" customWidth="1"/>
    <col min="12803" max="12803" width="8.7109375" style="146" customWidth="1"/>
    <col min="12804" max="13045" width="9.140625" style="146"/>
    <col min="13046" max="13046" width="5.28515625" style="146" customWidth="1"/>
    <col min="13047" max="13047" width="40.28515625" style="146" bestFit="1" customWidth="1"/>
    <col min="13048" max="13048" width="16.5703125" style="146" customWidth="1"/>
    <col min="13049" max="13049" width="17.28515625" style="146" customWidth="1"/>
    <col min="13050" max="13050" width="12.7109375" style="146" bestFit="1" customWidth="1"/>
    <col min="13051" max="13051" width="12.7109375" style="146" customWidth="1"/>
    <col min="13052" max="13052" width="14.7109375" style="146" customWidth="1"/>
    <col min="13053" max="13053" width="12.7109375" style="146" customWidth="1"/>
    <col min="13054" max="13056" width="14.42578125" style="146" customWidth="1"/>
    <col min="13057" max="13057" width="9.85546875" style="146" customWidth="1"/>
    <col min="13058" max="13058" width="9.7109375" style="146" customWidth="1"/>
    <col min="13059" max="13059" width="8.7109375" style="146" customWidth="1"/>
    <col min="13060" max="13301" width="9.140625" style="146"/>
    <col min="13302" max="13302" width="5.28515625" style="146" customWidth="1"/>
    <col min="13303" max="13303" width="40.28515625" style="146" bestFit="1" customWidth="1"/>
    <col min="13304" max="13304" width="16.5703125" style="146" customWidth="1"/>
    <col min="13305" max="13305" width="17.28515625" style="146" customWidth="1"/>
    <col min="13306" max="13306" width="12.7109375" style="146" bestFit="1" customWidth="1"/>
    <col min="13307" max="13307" width="12.7109375" style="146" customWidth="1"/>
    <col min="13308" max="13308" width="14.7109375" style="146" customWidth="1"/>
    <col min="13309" max="13309" width="12.7109375" style="146" customWidth="1"/>
    <col min="13310" max="13312" width="14.42578125" style="146" customWidth="1"/>
    <col min="13313" max="13313" width="9.85546875" style="146" customWidth="1"/>
    <col min="13314" max="13314" width="9.7109375" style="146" customWidth="1"/>
    <col min="13315" max="13315" width="8.7109375" style="146" customWidth="1"/>
    <col min="13316" max="13557" width="9.140625" style="146"/>
    <col min="13558" max="13558" width="5.28515625" style="146" customWidth="1"/>
    <col min="13559" max="13559" width="40.28515625" style="146" bestFit="1" customWidth="1"/>
    <col min="13560" max="13560" width="16.5703125" style="146" customWidth="1"/>
    <col min="13561" max="13561" width="17.28515625" style="146" customWidth="1"/>
    <col min="13562" max="13562" width="12.7109375" style="146" bestFit="1" customWidth="1"/>
    <col min="13563" max="13563" width="12.7109375" style="146" customWidth="1"/>
    <col min="13564" max="13564" width="14.7109375" style="146" customWidth="1"/>
    <col min="13565" max="13565" width="12.7109375" style="146" customWidth="1"/>
    <col min="13566" max="13568" width="14.42578125" style="146" customWidth="1"/>
    <col min="13569" max="13569" width="9.85546875" style="146" customWidth="1"/>
    <col min="13570" max="13570" width="9.7109375" style="146" customWidth="1"/>
    <col min="13571" max="13571" width="8.7109375" style="146" customWidth="1"/>
    <col min="13572" max="13813" width="9.140625" style="146"/>
    <col min="13814" max="13814" width="5.28515625" style="146" customWidth="1"/>
    <col min="13815" max="13815" width="40.28515625" style="146" bestFit="1" customWidth="1"/>
    <col min="13816" max="13816" width="16.5703125" style="146" customWidth="1"/>
    <col min="13817" max="13817" width="17.28515625" style="146" customWidth="1"/>
    <col min="13818" max="13818" width="12.7109375" style="146" bestFit="1" customWidth="1"/>
    <col min="13819" max="13819" width="12.7109375" style="146" customWidth="1"/>
    <col min="13820" max="13820" width="14.7109375" style="146" customWidth="1"/>
    <col min="13821" max="13821" width="12.7109375" style="146" customWidth="1"/>
    <col min="13822" max="13824" width="14.42578125" style="146" customWidth="1"/>
    <col min="13825" max="13825" width="9.85546875" style="146" customWidth="1"/>
    <col min="13826" max="13826" width="9.7109375" style="146" customWidth="1"/>
    <col min="13827" max="13827" width="8.7109375" style="146" customWidth="1"/>
    <col min="13828" max="14069" width="9.140625" style="146"/>
    <col min="14070" max="14070" width="5.28515625" style="146" customWidth="1"/>
    <col min="14071" max="14071" width="40.28515625" style="146" bestFit="1" customWidth="1"/>
    <col min="14072" max="14072" width="16.5703125" style="146" customWidth="1"/>
    <col min="14073" max="14073" width="17.28515625" style="146" customWidth="1"/>
    <col min="14074" max="14074" width="12.7109375" style="146" bestFit="1" customWidth="1"/>
    <col min="14075" max="14075" width="12.7109375" style="146" customWidth="1"/>
    <col min="14076" max="14076" width="14.7109375" style="146" customWidth="1"/>
    <col min="14077" max="14077" width="12.7109375" style="146" customWidth="1"/>
    <col min="14078" max="14080" width="14.42578125" style="146" customWidth="1"/>
    <col min="14081" max="14081" width="9.85546875" style="146" customWidth="1"/>
    <col min="14082" max="14082" width="9.7109375" style="146" customWidth="1"/>
    <col min="14083" max="14083" width="8.7109375" style="146" customWidth="1"/>
    <col min="14084" max="14325" width="9.140625" style="146"/>
    <col min="14326" max="14326" width="5.28515625" style="146" customWidth="1"/>
    <col min="14327" max="14327" width="40.28515625" style="146" bestFit="1" customWidth="1"/>
    <col min="14328" max="14328" width="16.5703125" style="146" customWidth="1"/>
    <col min="14329" max="14329" width="17.28515625" style="146" customWidth="1"/>
    <col min="14330" max="14330" width="12.7109375" style="146" bestFit="1" customWidth="1"/>
    <col min="14331" max="14331" width="12.7109375" style="146" customWidth="1"/>
    <col min="14332" max="14332" width="14.7109375" style="146" customWidth="1"/>
    <col min="14333" max="14333" width="12.7109375" style="146" customWidth="1"/>
    <col min="14334" max="14336" width="14.42578125" style="146" customWidth="1"/>
    <col min="14337" max="14337" width="9.85546875" style="146" customWidth="1"/>
    <col min="14338" max="14338" width="9.7109375" style="146" customWidth="1"/>
    <col min="14339" max="14339" width="8.7109375" style="146" customWidth="1"/>
    <col min="14340" max="14581" width="9.140625" style="146"/>
    <col min="14582" max="14582" width="5.28515625" style="146" customWidth="1"/>
    <col min="14583" max="14583" width="40.28515625" style="146" bestFit="1" customWidth="1"/>
    <col min="14584" max="14584" width="16.5703125" style="146" customWidth="1"/>
    <col min="14585" max="14585" width="17.28515625" style="146" customWidth="1"/>
    <col min="14586" max="14586" width="12.7109375" style="146" bestFit="1" customWidth="1"/>
    <col min="14587" max="14587" width="12.7109375" style="146" customWidth="1"/>
    <col min="14588" max="14588" width="14.7109375" style="146" customWidth="1"/>
    <col min="14589" max="14589" width="12.7109375" style="146" customWidth="1"/>
    <col min="14590" max="14592" width="14.42578125" style="146" customWidth="1"/>
    <col min="14593" max="14593" width="9.85546875" style="146" customWidth="1"/>
    <col min="14594" max="14594" width="9.7109375" style="146" customWidth="1"/>
    <col min="14595" max="14595" width="8.7109375" style="146" customWidth="1"/>
    <col min="14596" max="14837" width="9.140625" style="146"/>
    <col min="14838" max="14838" width="5.28515625" style="146" customWidth="1"/>
    <col min="14839" max="14839" width="40.28515625" style="146" bestFit="1" customWidth="1"/>
    <col min="14840" max="14840" width="16.5703125" style="146" customWidth="1"/>
    <col min="14841" max="14841" width="17.28515625" style="146" customWidth="1"/>
    <col min="14842" max="14842" width="12.7109375" style="146" bestFit="1" customWidth="1"/>
    <col min="14843" max="14843" width="12.7109375" style="146" customWidth="1"/>
    <col min="14844" max="14844" width="14.7109375" style="146" customWidth="1"/>
    <col min="14845" max="14845" width="12.7109375" style="146" customWidth="1"/>
    <col min="14846" max="14848" width="14.42578125" style="146" customWidth="1"/>
    <col min="14849" max="14849" width="9.85546875" style="146" customWidth="1"/>
    <col min="14850" max="14850" width="9.7109375" style="146" customWidth="1"/>
    <col min="14851" max="14851" width="8.7109375" style="146" customWidth="1"/>
    <col min="14852" max="15093" width="9.140625" style="146"/>
    <col min="15094" max="15094" width="5.28515625" style="146" customWidth="1"/>
    <col min="15095" max="15095" width="40.28515625" style="146" bestFit="1" customWidth="1"/>
    <col min="15096" max="15096" width="16.5703125" style="146" customWidth="1"/>
    <col min="15097" max="15097" width="17.28515625" style="146" customWidth="1"/>
    <col min="15098" max="15098" width="12.7109375" style="146" bestFit="1" customWidth="1"/>
    <col min="15099" max="15099" width="12.7109375" style="146" customWidth="1"/>
    <col min="15100" max="15100" width="14.7109375" style="146" customWidth="1"/>
    <col min="15101" max="15101" width="12.7109375" style="146" customWidth="1"/>
    <col min="15102" max="15104" width="14.42578125" style="146" customWidth="1"/>
    <col min="15105" max="15105" width="9.85546875" style="146" customWidth="1"/>
    <col min="15106" max="15106" width="9.7109375" style="146" customWidth="1"/>
    <col min="15107" max="15107" width="8.7109375" style="146" customWidth="1"/>
    <col min="15108" max="15349" width="9.140625" style="146"/>
    <col min="15350" max="15350" width="5.28515625" style="146" customWidth="1"/>
    <col min="15351" max="15351" width="40.28515625" style="146" bestFit="1" customWidth="1"/>
    <col min="15352" max="15352" width="16.5703125" style="146" customWidth="1"/>
    <col min="15353" max="15353" width="17.28515625" style="146" customWidth="1"/>
    <col min="15354" max="15354" width="12.7109375" style="146" bestFit="1" customWidth="1"/>
    <col min="15355" max="15355" width="12.7109375" style="146" customWidth="1"/>
    <col min="15356" max="15356" width="14.7109375" style="146" customWidth="1"/>
    <col min="15357" max="15357" width="12.7109375" style="146" customWidth="1"/>
    <col min="15358" max="15360" width="14.42578125" style="146" customWidth="1"/>
    <col min="15361" max="15361" width="9.85546875" style="146" customWidth="1"/>
    <col min="15362" max="15362" width="9.7109375" style="146" customWidth="1"/>
    <col min="15363" max="15363" width="8.7109375" style="146" customWidth="1"/>
    <col min="15364" max="15605" width="9.140625" style="146"/>
    <col min="15606" max="15606" width="5.28515625" style="146" customWidth="1"/>
    <col min="15607" max="15607" width="40.28515625" style="146" bestFit="1" customWidth="1"/>
    <col min="15608" max="15608" width="16.5703125" style="146" customWidth="1"/>
    <col min="15609" max="15609" width="17.28515625" style="146" customWidth="1"/>
    <col min="15610" max="15610" width="12.7109375" style="146" bestFit="1" customWidth="1"/>
    <col min="15611" max="15611" width="12.7109375" style="146" customWidth="1"/>
    <col min="15612" max="15612" width="14.7109375" style="146" customWidth="1"/>
    <col min="15613" max="15613" width="12.7109375" style="146" customWidth="1"/>
    <col min="15614" max="15616" width="14.42578125" style="146" customWidth="1"/>
    <col min="15617" max="15617" width="9.85546875" style="146" customWidth="1"/>
    <col min="15618" max="15618" width="9.7109375" style="146" customWidth="1"/>
    <col min="15619" max="15619" width="8.7109375" style="146" customWidth="1"/>
    <col min="15620" max="15861" width="9.140625" style="146"/>
    <col min="15862" max="15862" width="5.28515625" style="146" customWidth="1"/>
    <col min="15863" max="15863" width="40.28515625" style="146" bestFit="1" customWidth="1"/>
    <col min="15864" max="15864" width="16.5703125" style="146" customWidth="1"/>
    <col min="15865" max="15865" width="17.28515625" style="146" customWidth="1"/>
    <col min="15866" max="15866" width="12.7109375" style="146" bestFit="1" customWidth="1"/>
    <col min="15867" max="15867" width="12.7109375" style="146" customWidth="1"/>
    <col min="15868" max="15868" width="14.7109375" style="146" customWidth="1"/>
    <col min="15869" max="15869" width="12.7109375" style="146" customWidth="1"/>
    <col min="15870" max="15872" width="14.42578125" style="146" customWidth="1"/>
    <col min="15873" max="15873" width="9.85546875" style="146" customWidth="1"/>
    <col min="15874" max="15874" width="9.7109375" style="146" customWidth="1"/>
    <col min="15875" max="15875" width="8.7109375" style="146" customWidth="1"/>
    <col min="15876" max="16117" width="9.140625" style="146"/>
    <col min="16118" max="16118" width="5.28515625" style="146" customWidth="1"/>
    <col min="16119" max="16119" width="40.28515625" style="146" bestFit="1" customWidth="1"/>
    <col min="16120" max="16120" width="16.5703125" style="146" customWidth="1"/>
    <col min="16121" max="16121" width="17.28515625" style="146" customWidth="1"/>
    <col min="16122" max="16122" width="12.7109375" style="146" bestFit="1" customWidth="1"/>
    <col min="16123" max="16123" width="12.7109375" style="146" customWidth="1"/>
    <col min="16124" max="16124" width="14.7109375" style="146" customWidth="1"/>
    <col min="16125" max="16125" width="12.7109375" style="146" customWidth="1"/>
    <col min="16126" max="16128" width="14.42578125" style="146" customWidth="1"/>
    <col min="16129" max="16129" width="9.85546875" style="146" customWidth="1"/>
    <col min="16130" max="16130" width="9.7109375" style="146" customWidth="1"/>
    <col min="16131" max="16131" width="8.7109375" style="146" customWidth="1"/>
    <col min="16132" max="16384" width="9.140625" style="146"/>
  </cols>
  <sheetData>
    <row r="1" spans="1:245">
      <c r="A1" s="380"/>
      <c r="B1" s="653" t="s">
        <v>409</v>
      </c>
      <c r="C1" s="653"/>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380"/>
      <c r="DR1" s="380"/>
      <c r="DS1" s="380"/>
      <c r="DT1" s="380"/>
      <c r="DU1" s="380"/>
      <c r="DV1" s="380"/>
      <c r="DW1" s="380"/>
      <c r="DX1" s="380"/>
      <c r="DY1" s="380"/>
      <c r="DZ1" s="380"/>
      <c r="EA1" s="380"/>
      <c r="EB1" s="380"/>
      <c r="EC1" s="380"/>
      <c r="ED1" s="380"/>
      <c r="EE1" s="380"/>
      <c r="EF1" s="380"/>
      <c r="EG1" s="380"/>
      <c r="EH1" s="380"/>
      <c r="EI1" s="380"/>
      <c r="EJ1" s="380"/>
      <c r="EK1" s="380"/>
      <c r="EL1" s="380"/>
      <c r="EM1" s="380"/>
      <c r="EN1" s="380"/>
      <c r="EO1" s="380"/>
      <c r="EP1" s="380"/>
      <c r="EQ1" s="380"/>
      <c r="ER1" s="380"/>
      <c r="ES1" s="380"/>
      <c r="ET1" s="380"/>
      <c r="EU1" s="380"/>
      <c r="EV1" s="380"/>
      <c r="EW1" s="380"/>
      <c r="EX1" s="380"/>
      <c r="EY1" s="380"/>
      <c r="EZ1" s="380"/>
      <c r="FA1" s="380"/>
      <c r="FB1" s="380"/>
      <c r="FC1" s="380"/>
      <c r="FD1" s="380"/>
      <c r="FE1" s="380"/>
      <c r="FF1" s="380"/>
      <c r="FG1" s="380"/>
      <c r="FH1" s="380"/>
      <c r="FI1" s="380"/>
      <c r="FJ1" s="380"/>
      <c r="FK1" s="380"/>
      <c r="FL1" s="380"/>
      <c r="FM1" s="380"/>
      <c r="FN1" s="380"/>
      <c r="FO1" s="380"/>
      <c r="FP1" s="380"/>
      <c r="FQ1" s="380"/>
      <c r="FR1" s="380"/>
      <c r="FS1" s="380"/>
      <c r="FT1" s="380"/>
      <c r="FU1" s="380"/>
      <c r="FV1" s="380"/>
      <c r="FW1" s="380"/>
      <c r="FX1" s="380"/>
      <c r="FY1" s="380"/>
      <c r="FZ1" s="380"/>
      <c r="GA1" s="380"/>
      <c r="GB1" s="380"/>
      <c r="GC1" s="380"/>
      <c r="GD1" s="380"/>
      <c r="GE1" s="380"/>
      <c r="GF1" s="380"/>
      <c r="GG1" s="380"/>
      <c r="GH1" s="380"/>
      <c r="GI1" s="380"/>
      <c r="GJ1" s="380"/>
      <c r="GK1" s="380"/>
      <c r="GL1" s="380"/>
      <c r="GM1" s="380"/>
      <c r="GN1" s="380"/>
      <c r="GO1" s="380"/>
      <c r="GP1" s="380"/>
      <c r="GQ1" s="380"/>
      <c r="GR1" s="380"/>
      <c r="GS1" s="380"/>
      <c r="GT1" s="380"/>
      <c r="GU1" s="380"/>
      <c r="GV1" s="380"/>
      <c r="GW1" s="380"/>
      <c r="GX1" s="380"/>
      <c r="GY1" s="380"/>
      <c r="GZ1" s="380"/>
      <c r="HA1" s="380"/>
      <c r="HB1" s="380"/>
      <c r="HC1" s="380"/>
      <c r="HD1" s="380"/>
      <c r="HE1" s="380"/>
      <c r="HF1" s="380"/>
      <c r="HG1" s="380"/>
      <c r="HH1" s="380"/>
      <c r="HI1" s="380"/>
      <c r="HJ1" s="380"/>
      <c r="HK1" s="380"/>
      <c r="HL1" s="380"/>
      <c r="HM1" s="380"/>
      <c r="HN1" s="380"/>
      <c r="HO1" s="380"/>
      <c r="HP1" s="380"/>
      <c r="HQ1" s="380"/>
      <c r="HR1" s="380"/>
      <c r="HS1" s="380"/>
      <c r="HT1" s="380"/>
      <c r="HU1" s="380"/>
      <c r="HV1" s="380"/>
      <c r="HW1" s="380"/>
      <c r="HX1" s="380"/>
      <c r="HY1" s="380"/>
      <c r="HZ1" s="380"/>
      <c r="IA1" s="380"/>
      <c r="IB1" s="380"/>
      <c r="IC1" s="380"/>
      <c r="ID1" s="380"/>
      <c r="IE1" s="380"/>
      <c r="IF1" s="380"/>
      <c r="IG1" s="380"/>
      <c r="IH1" s="380"/>
      <c r="II1" s="380"/>
      <c r="IJ1" s="380"/>
      <c r="IK1" s="380"/>
    </row>
    <row r="2" spans="1:245">
      <c r="A2" s="380"/>
      <c r="B2" s="652" t="s">
        <v>362</v>
      </c>
      <c r="C2" s="65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row>
    <row r="3" spans="1:245" ht="35.25" customHeight="1">
      <c r="B3" s="194"/>
      <c r="C3" s="444" t="s">
        <v>134</v>
      </c>
    </row>
    <row r="4" spans="1:245" s="195" customFormat="1" ht="31.5" customHeight="1">
      <c r="A4" s="348" t="s">
        <v>19</v>
      </c>
      <c r="B4" s="348" t="s">
        <v>135</v>
      </c>
      <c r="C4" s="445" t="s">
        <v>139</v>
      </c>
    </row>
    <row r="5" spans="1:245" s="195" customFormat="1" ht="21.75" customHeight="1">
      <c r="A5" s="345">
        <v>1</v>
      </c>
      <c r="B5" s="345">
        <v>2</v>
      </c>
      <c r="C5" s="345">
        <v>4</v>
      </c>
    </row>
    <row r="6" spans="1:245" s="386" customFormat="1" ht="18" customHeight="1">
      <c r="A6" s="384"/>
      <c r="B6" s="384" t="s">
        <v>366</v>
      </c>
      <c r="C6" s="385" t="e">
        <f>C7+C8+C36</f>
        <v>#REF!</v>
      </c>
    </row>
    <row r="7" spans="1:245" s="386" customFormat="1" ht="18" customHeight="1">
      <c r="A7" s="387" t="s">
        <v>27</v>
      </c>
      <c r="B7" s="388" t="s">
        <v>367</v>
      </c>
      <c r="C7" s="391"/>
    </row>
    <row r="8" spans="1:245" s="386" customFormat="1" ht="18" customHeight="1">
      <c r="A8" s="387" t="s">
        <v>79</v>
      </c>
      <c r="B8" s="388" t="s">
        <v>368</v>
      </c>
      <c r="C8" s="389" t="e">
        <f>C10+C18+C32+C33+C31+C33+C34</f>
        <v>#REF!</v>
      </c>
    </row>
    <row r="9" spans="1:245" s="386" customFormat="1" ht="18" customHeight="1">
      <c r="A9" s="387"/>
      <c r="B9" s="388" t="s">
        <v>269</v>
      </c>
      <c r="C9" s="389"/>
    </row>
    <row r="10" spans="1:245" s="386" customFormat="1" ht="18" customHeight="1">
      <c r="A10" s="387" t="s">
        <v>20</v>
      </c>
      <c r="B10" s="388" t="s">
        <v>256</v>
      </c>
      <c r="C10" s="389" t="e">
        <f>C11+C14+C15+C16+C17</f>
        <v>#REF!</v>
      </c>
    </row>
    <row r="11" spans="1:245" s="398" customFormat="1" ht="18" customHeight="1">
      <c r="A11" s="100">
        <v>1</v>
      </c>
      <c r="B11" s="393" t="s">
        <v>178</v>
      </c>
      <c r="C11" s="394" t="e">
        <f>#REF!</f>
        <v>#REF!</v>
      </c>
    </row>
    <row r="12" spans="1:245" s="398" customFormat="1" ht="18" customHeight="1">
      <c r="A12" s="414" t="s">
        <v>31</v>
      </c>
      <c r="B12" s="178" t="s">
        <v>32</v>
      </c>
      <c r="C12" s="394" t="e">
        <f>#REF!</f>
        <v>#REF!</v>
      </c>
    </row>
    <row r="13" spans="1:245" s="398" customFormat="1" ht="18" customHeight="1">
      <c r="A13" s="414" t="s">
        <v>31</v>
      </c>
      <c r="B13" s="178" t="s">
        <v>33</v>
      </c>
      <c r="C13" s="394" t="e">
        <f>#REF!</f>
        <v>#REF!</v>
      </c>
    </row>
    <row r="14" spans="1:245" s="398" customFormat="1" ht="18" customHeight="1">
      <c r="A14" s="100">
        <v>2</v>
      </c>
      <c r="B14" s="332" t="s">
        <v>34</v>
      </c>
      <c r="C14" s="394" t="e">
        <f>#REF!</f>
        <v>#REF!</v>
      </c>
    </row>
    <row r="15" spans="1:245" s="398" customFormat="1" ht="18" customHeight="1">
      <c r="A15" s="100">
        <v>3</v>
      </c>
      <c r="B15" s="332" t="s">
        <v>35</v>
      </c>
      <c r="C15" s="394" t="e">
        <f>#REF!</f>
        <v>#REF!</v>
      </c>
    </row>
    <row r="16" spans="1:245" s="398" customFormat="1" ht="18" customHeight="1">
      <c r="A16" s="100">
        <v>5</v>
      </c>
      <c r="B16" s="97" t="s">
        <v>84</v>
      </c>
      <c r="C16" s="394" t="e">
        <f>#REF!</f>
        <v>#REF!</v>
      </c>
    </row>
    <row r="17" spans="1:3" s="398" customFormat="1" ht="16.5" customHeight="1">
      <c r="A17" s="100" t="s">
        <v>1</v>
      </c>
      <c r="B17" s="97" t="s">
        <v>36</v>
      </c>
      <c r="C17" s="394" t="e">
        <f>#REF!</f>
        <v>#REF!</v>
      </c>
    </row>
    <row r="18" spans="1:3" s="386" customFormat="1" ht="16.5" customHeight="1">
      <c r="A18" s="387" t="s">
        <v>21</v>
      </c>
      <c r="B18" s="388" t="s">
        <v>258</v>
      </c>
      <c r="C18" s="389" t="e">
        <f>SUM(C19:C30)</f>
        <v>#REF!</v>
      </c>
    </row>
    <row r="19" spans="1:3" s="398" customFormat="1" ht="16.5" customHeight="1">
      <c r="A19" s="100">
        <v>1</v>
      </c>
      <c r="B19" s="393" t="s">
        <v>38</v>
      </c>
      <c r="C19" s="396" t="e">
        <f>#REF!</f>
        <v>#REF!</v>
      </c>
    </row>
    <row r="20" spans="1:3" s="398" customFormat="1" ht="16.5" customHeight="1">
      <c r="A20" s="100">
        <v>2</v>
      </c>
      <c r="B20" s="393" t="s">
        <v>259</v>
      </c>
      <c r="C20" s="396" t="e">
        <f>#REF!</f>
        <v>#REF!</v>
      </c>
    </row>
    <row r="21" spans="1:3" s="398" customFormat="1" ht="16.5" customHeight="1">
      <c r="A21" s="100">
        <v>3</v>
      </c>
      <c r="B21" s="393" t="s">
        <v>181</v>
      </c>
      <c r="C21" s="396" t="e">
        <f>#REF!</f>
        <v>#REF!</v>
      </c>
    </row>
    <row r="22" spans="1:3" s="398" customFormat="1" ht="16.5" customHeight="1">
      <c r="A22" s="100">
        <v>4</v>
      </c>
      <c r="B22" s="393" t="s">
        <v>179</v>
      </c>
      <c r="C22" s="396" t="e">
        <f>#REF!</f>
        <v>#REF!</v>
      </c>
    </row>
    <row r="23" spans="1:3" s="398" customFormat="1" ht="16.5" customHeight="1">
      <c r="A23" s="100">
        <v>5</v>
      </c>
      <c r="B23" s="393" t="s">
        <v>53</v>
      </c>
      <c r="C23" s="396" t="e">
        <f>#REF!</f>
        <v>#REF!</v>
      </c>
    </row>
    <row r="24" spans="1:3" s="398" customFormat="1" ht="16.5" customHeight="1">
      <c r="A24" s="100">
        <v>6</v>
      </c>
      <c r="B24" s="393" t="s">
        <v>294</v>
      </c>
      <c r="C24" s="396" t="e">
        <f>#REF!</f>
        <v>#REF!</v>
      </c>
    </row>
    <row r="25" spans="1:3" s="398" customFormat="1" ht="16.5" customHeight="1">
      <c r="A25" s="100">
        <v>7</v>
      </c>
      <c r="B25" s="393" t="s">
        <v>182</v>
      </c>
      <c r="C25" s="396" t="e">
        <f>#REF!</f>
        <v>#REF!</v>
      </c>
    </row>
    <row r="26" spans="1:3" s="398" customFormat="1" ht="16.5" customHeight="1">
      <c r="A26" s="100">
        <v>8</v>
      </c>
      <c r="B26" s="393" t="s">
        <v>295</v>
      </c>
      <c r="C26" s="396" t="e">
        <f>#REF!</f>
        <v>#REF!</v>
      </c>
    </row>
    <row r="27" spans="1:3" s="398" customFormat="1" ht="16.5" customHeight="1">
      <c r="A27" s="100">
        <v>9</v>
      </c>
      <c r="B27" s="393" t="s">
        <v>183</v>
      </c>
      <c r="C27" s="396" t="e">
        <f>#REF!</f>
        <v>#REF!</v>
      </c>
    </row>
    <row r="28" spans="1:3" s="398" customFormat="1" ht="16.5" customHeight="1">
      <c r="A28" s="100">
        <v>10</v>
      </c>
      <c r="B28" s="393" t="s">
        <v>184</v>
      </c>
      <c r="C28" s="396" t="e">
        <f>#REF!</f>
        <v>#REF!</v>
      </c>
    </row>
    <row r="29" spans="1:3" s="398" customFormat="1" ht="16.5" customHeight="1">
      <c r="A29" s="100">
        <v>11</v>
      </c>
      <c r="B29" s="393" t="s">
        <v>186</v>
      </c>
      <c r="C29" s="396" t="e">
        <f>#REF!</f>
        <v>#REF!</v>
      </c>
    </row>
    <row r="30" spans="1:3" s="398" customFormat="1" ht="16.5" customHeight="1">
      <c r="A30" s="100">
        <v>12</v>
      </c>
      <c r="B30" s="393" t="s">
        <v>190</v>
      </c>
      <c r="C30" s="396" t="e">
        <f>#REF!</f>
        <v>#REF!</v>
      </c>
    </row>
    <row r="31" spans="1:3" s="398" customFormat="1" ht="16.5" customHeight="1">
      <c r="A31" s="387" t="s">
        <v>69</v>
      </c>
      <c r="B31" s="488" t="s">
        <v>302</v>
      </c>
      <c r="C31" s="396"/>
    </row>
    <row r="32" spans="1:3" s="386" customFormat="1" ht="34.5" customHeight="1">
      <c r="A32" s="387" t="s">
        <v>71</v>
      </c>
      <c r="B32" s="283" t="s">
        <v>70</v>
      </c>
      <c r="C32" s="399" t="e">
        <f>#REF!</f>
        <v>#REF!</v>
      </c>
    </row>
    <row r="33" spans="1:3" s="386" customFormat="1" ht="34.5" customHeight="1">
      <c r="A33" s="387" t="s">
        <v>73</v>
      </c>
      <c r="B33" s="283" t="s">
        <v>72</v>
      </c>
      <c r="C33" s="399" t="e">
        <f>#REF!</f>
        <v>#REF!</v>
      </c>
    </row>
    <row r="34" spans="1:3" s="386" customFormat="1" ht="34.5" customHeight="1">
      <c r="A34" s="387" t="s">
        <v>74</v>
      </c>
      <c r="B34" s="283" t="s">
        <v>354</v>
      </c>
      <c r="C34" s="399" t="e">
        <f>#REF!</f>
        <v>#REF!</v>
      </c>
    </row>
    <row r="35" spans="1:3" s="386" customFormat="1" ht="34.5" customHeight="1">
      <c r="A35" s="505" t="s">
        <v>83</v>
      </c>
      <c r="B35" s="284" t="s">
        <v>303</v>
      </c>
      <c r="C35" s="506" t="e">
        <f>#REF!</f>
        <v>#REF!</v>
      </c>
    </row>
    <row r="36" spans="1:3">
      <c r="A36" s="495" t="s">
        <v>85</v>
      </c>
      <c r="B36" s="504" t="s">
        <v>287</v>
      </c>
      <c r="C36" s="484"/>
    </row>
  </sheetData>
  <mergeCells count="2">
    <mergeCell ref="B1:C1"/>
    <mergeCell ref="B2:C2"/>
  </mergeCells>
  <pageMargins left="0.7" right="0.7" top="0.75" bottom="0.39"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I35"/>
  <sheetViews>
    <sheetView topLeftCell="A4" workbookViewId="0">
      <selection activeCell="B6" sqref="B6:B8"/>
    </sheetView>
  </sheetViews>
  <sheetFormatPr defaultRowHeight="15.75"/>
  <cols>
    <col min="1" max="1" width="5.5703125" style="383" customWidth="1"/>
    <col min="2" max="2" width="59.140625" style="146" customWidth="1"/>
    <col min="3" max="3" width="25.28515625" style="146" customWidth="1"/>
    <col min="4" max="243" width="9.140625" style="146"/>
    <col min="244" max="244" width="5.5703125" style="146" customWidth="1"/>
    <col min="245" max="245" width="46.42578125" style="146" customWidth="1"/>
    <col min="246" max="247" width="12.140625" style="146" bestFit="1" customWidth="1"/>
    <col min="248" max="248" width="13.42578125" style="146" customWidth="1"/>
    <col min="249" max="249" width="13.85546875" style="146" bestFit="1" customWidth="1"/>
    <col min="250" max="250" width="14.5703125" style="146" customWidth="1"/>
    <col min="251" max="254" width="13.85546875" style="146" customWidth="1"/>
    <col min="255" max="255" width="8.140625" style="146" customWidth="1"/>
    <col min="256" max="256" width="10.28515625" style="146" customWidth="1"/>
    <col min="257" max="257" width="8.140625" style="146" customWidth="1"/>
    <col min="258" max="499" width="9.140625" style="146"/>
    <col min="500" max="500" width="5.5703125" style="146" customWidth="1"/>
    <col min="501" max="501" width="46.42578125" style="146" customWidth="1"/>
    <col min="502" max="503" width="12.140625" style="146" bestFit="1" customWidth="1"/>
    <col min="504" max="504" width="13.42578125" style="146" customWidth="1"/>
    <col min="505" max="505" width="13.85546875" style="146" bestFit="1" customWidth="1"/>
    <col min="506" max="506" width="14.5703125" style="146" customWidth="1"/>
    <col min="507" max="510" width="13.85546875" style="146" customWidth="1"/>
    <col min="511" max="511" width="8.140625" style="146" customWidth="1"/>
    <col min="512" max="512" width="10.28515625" style="146" customWidth="1"/>
    <col min="513" max="513" width="8.140625" style="146" customWidth="1"/>
    <col min="514" max="755" width="9.140625" style="146"/>
    <col min="756" max="756" width="5.5703125" style="146" customWidth="1"/>
    <col min="757" max="757" width="46.42578125" style="146" customWidth="1"/>
    <col min="758" max="759" width="12.140625" style="146" bestFit="1" customWidth="1"/>
    <col min="760" max="760" width="13.42578125" style="146" customWidth="1"/>
    <col min="761" max="761" width="13.85546875" style="146" bestFit="1" customWidth="1"/>
    <col min="762" max="762" width="14.5703125" style="146" customWidth="1"/>
    <col min="763" max="766" width="13.85546875" style="146" customWidth="1"/>
    <col min="767" max="767" width="8.140625" style="146" customWidth="1"/>
    <col min="768" max="768" width="10.28515625" style="146" customWidth="1"/>
    <col min="769" max="769" width="8.140625" style="146" customWidth="1"/>
    <col min="770" max="1011" width="9.140625" style="146"/>
    <col min="1012" max="1012" width="5.5703125" style="146" customWidth="1"/>
    <col min="1013" max="1013" width="46.42578125" style="146" customWidth="1"/>
    <col min="1014" max="1015" width="12.140625" style="146" bestFit="1" customWidth="1"/>
    <col min="1016" max="1016" width="13.42578125" style="146" customWidth="1"/>
    <col min="1017" max="1017" width="13.85546875" style="146" bestFit="1" customWidth="1"/>
    <col min="1018" max="1018" width="14.5703125" style="146" customWidth="1"/>
    <col min="1019" max="1022" width="13.85546875" style="146" customWidth="1"/>
    <col min="1023" max="1023" width="8.140625" style="146" customWidth="1"/>
    <col min="1024" max="1024" width="10.28515625" style="146" customWidth="1"/>
    <col min="1025" max="1025" width="8.140625" style="146" customWidth="1"/>
    <col min="1026" max="1267" width="9.140625" style="146"/>
    <col min="1268" max="1268" width="5.5703125" style="146" customWidth="1"/>
    <col min="1269" max="1269" width="46.42578125" style="146" customWidth="1"/>
    <col min="1270" max="1271" width="12.140625" style="146" bestFit="1" customWidth="1"/>
    <col min="1272" max="1272" width="13.42578125" style="146" customWidth="1"/>
    <col min="1273" max="1273" width="13.85546875" style="146" bestFit="1" customWidth="1"/>
    <col min="1274" max="1274" width="14.5703125" style="146" customWidth="1"/>
    <col min="1275" max="1278" width="13.85546875" style="146" customWidth="1"/>
    <col min="1279" max="1279" width="8.140625" style="146" customWidth="1"/>
    <col min="1280" max="1280" width="10.28515625" style="146" customWidth="1"/>
    <col min="1281" max="1281" width="8.140625" style="146" customWidth="1"/>
    <col min="1282" max="1523" width="9.140625" style="146"/>
    <col min="1524" max="1524" width="5.5703125" style="146" customWidth="1"/>
    <col min="1525" max="1525" width="46.42578125" style="146" customWidth="1"/>
    <col min="1526" max="1527" width="12.140625" style="146" bestFit="1" customWidth="1"/>
    <col min="1528" max="1528" width="13.42578125" style="146" customWidth="1"/>
    <col min="1529" max="1529" width="13.85546875" style="146" bestFit="1" customWidth="1"/>
    <col min="1530" max="1530" width="14.5703125" style="146" customWidth="1"/>
    <col min="1531" max="1534" width="13.85546875" style="146" customWidth="1"/>
    <col min="1535" max="1535" width="8.140625" style="146" customWidth="1"/>
    <col min="1536" max="1536" width="10.28515625" style="146" customWidth="1"/>
    <col min="1537" max="1537" width="8.140625" style="146" customWidth="1"/>
    <col min="1538" max="1779" width="9.140625" style="146"/>
    <col min="1780" max="1780" width="5.5703125" style="146" customWidth="1"/>
    <col min="1781" max="1781" width="46.42578125" style="146" customWidth="1"/>
    <col min="1782" max="1783" width="12.140625" style="146" bestFit="1" customWidth="1"/>
    <col min="1784" max="1784" width="13.42578125" style="146" customWidth="1"/>
    <col min="1785" max="1785" width="13.85546875" style="146" bestFit="1" customWidth="1"/>
    <col min="1786" max="1786" width="14.5703125" style="146" customWidth="1"/>
    <col min="1787" max="1790" width="13.85546875" style="146" customWidth="1"/>
    <col min="1791" max="1791" width="8.140625" style="146" customWidth="1"/>
    <col min="1792" max="1792" width="10.28515625" style="146" customWidth="1"/>
    <col min="1793" max="1793" width="8.140625" style="146" customWidth="1"/>
    <col min="1794" max="2035" width="9.140625" style="146"/>
    <col min="2036" max="2036" width="5.5703125" style="146" customWidth="1"/>
    <col min="2037" max="2037" width="46.42578125" style="146" customWidth="1"/>
    <col min="2038" max="2039" width="12.140625" style="146" bestFit="1" customWidth="1"/>
    <col min="2040" max="2040" width="13.42578125" style="146" customWidth="1"/>
    <col min="2041" max="2041" width="13.85546875" style="146" bestFit="1" customWidth="1"/>
    <col min="2042" max="2042" width="14.5703125" style="146" customWidth="1"/>
    <col min="2043" max="2046" width="13.85546875" style="146" customWidth="1"/>
    <col min="2047" max="2047" width="8.140625" style="146" customWidth="1"/>
    <col min="2048" max="2048" width="10.28515625" style="146" customWidth="1"/>
    <col min="2049" max="2049" width="8.140625" style="146" customWidth="1"/>
    <col min="2050" max="2291" width="9.140625" style="146"/>
    <col min="2292" max="2292" width="5.5703125" style="146" customWidth="1"/>
    <col min="2293" max="2293" width="46.42578125" style="146" customWidth="1"/>
    <col min="2294" max="2295" width="12.140625" style="146" bestFit="1" customWidth="1"/>
    <col min="2296" max="2296" width="13.42578125" style="146" customWidth="1"/>
    <col min="2297" max="2297" width="13.85546875" style="146" bestFit="1" customWidth="1"/>
    <col min="2298" max="2298" width="14.5703125" style="146" customWidth="1"/>
    <col min="2299" max="2302" width="13.85546875" style="146" customWidth="1"/>
    <col min="2303" max="2303" width="8.140625" style="146" customWidth="1"/>
    <col min="2304" max="2304" width="10.28515625" style="146" customWidth="1"/>
    <col min="2305" max="2305" width="8.140625" style="146" customWidth="1"/>
    <col min="2306" max="2547" width="9.140625" style="146"/>
    <col min="2548" max="2548" width="5.5703125" style="146" customWidth="1"/>
    <col min="2549" max="2549" width="46.42578125" style="146" customWidth="1"/>
    <col min="2550" max="2551" width="12.140625" style="146" bestFit="1" customWidth="1"/>
    <col min="2552" max="2552" width="13.42578125" style="146" customWidth="1"/>
    <col min="2553" max="2553" width="13.85546875" style="146" bestFit="1" customWidth="1"/>
    <col min="2554" max="2554" width="14.5703125" style="146" customWidth="1"/>
    <col min="2555" max="2558" width="13.85546875" style="146" customWidth="1"/>
    <col min="2559" max="2559" width="8.140625" style="146" customWidth="1"/>
    <col min="2560" max="2560" width="10.28515625" style="146" customWidth="1"/>
    <col min="2561" max="2561" width="8.140625" style="146" customWidth="1"/>
    <col min="2562" max="2803" width="9.140625" style="146"/>
    <col min="2804" max="2804" width="5.5703125" style="146" customWidth="1"/>
    <col min="2805" max="2805" width="46.42578125" style="146" customWidth="1"/>
    <col min="2806" max="2807" width="12.140625" style="146" bestFit="1" customWidth="1"/>
    <col min="2808" max="2808" width="13.42578125" style="146" customWidth="1"/>
    <col min="2809" max="2809" width="13.85546875" style="146" bestFit="1" customWidth="1"/>
    <col min="2810" max="2810" width="14.5703125" style="146" customWidth="1"/>
    <col min="2811" max="2814" width="13.85546875" style="146" customWidth="1"/>
    <col min="2815" max="2815" width="8.140625" style="146" customWidth="1"/>
    <col min="2816" max="2816" width="10.28515625" style="146" customWidth="1"/>
    <col min="2817" max="2817" width="8.140625" style="146" customWidth="1"/>
    <col min="2818" max="3059" width="9.140625" style="146"/>
    <col min="3060" max="3060" width="5.5703125" style="146" customWidth="1"/>
    <col min="3061" max="3061" width="46.42578125" style="146" customWidth="1"/>
    <col min="3062" max="3063" width="12.140625" style="146" bestFit="1" customWidth="1"/>
    <col min="3064" max="3064" width="13.42578125" style="146" customWidth="1"/>
    <col min="3065" max="3065" width="13.85546875" style="146" bestFit="1" customWidth="1"/>
    <col min="3066" max="3066" width="14.5703125" style="146" customWidth="1"/>
    <col min="3067" max="3070" width="13.85546875" style="146" customWidth="1"/>
    <col min="3071" max="3071" width="8.140625" style="146" customWidth="1"/>
    <col min="3072" max="3072" width="10.28515625" style="146" customWidth="1"/>
    <col min="3073" max="3073" width="8.140625" style="146" customWidth="1"/>
    <col min="3074" max="3315" width="9.140625" style="146"/>
    <col min="3316" max="3316" width="5.5703125" style="146" customWidth="1"/>
    <col min="3317" max="3317" width="46.42578125" style="146" customWidth="1"/>
    <col min="3318" max="3319" width="12.140625" style="146" bestFit="1" customWidth="1"/>
    <col min="3320" max="3320" width="13.42578125" style="146" customWidth="1"/>
    <col min="3321" max="3321" width="13.85546875" style="146" bestFit="1" customWidth="1"/>
    <col min="3322" max="3322" width="14.5703125" style="146" customWidth="1"/>
    <col min="3323" max="3326" width="13.85546875" style="146" customWidth="1"/>
    <col min="3327" max="3327" width="8.140625" style="146" customWidth="1"/>
    <col min="3328" max="3328" width="10.28515625" style="146" customWidth="1"/>
    <col min="3329" max="3329" width="8.140625" style="146" customWidth="1"/>
    <col min="3330" max="3571" width="9.140625" style="146"/>
    <col min="3572" max="3572" width="5.5703125" style="146" customWidth="1"/>
    <col min="3573" max="3573" width="46.42578125" style="146" customWidth="1"/>
    <col min="3574" max="3575" width="12.140625" style="146" bestFit="1" customWidth="1"/>
    <col min="3576" max="3576" width="13.42578125" style="146" customWidth="1"/>
    <col min="3577" max="3577" width="13.85546875" style="146" bestFit="1" customWidth="1"/>
    <col min="3578" max="3578" width="14.5703125" style="146" customWidth="1"/>
    <col min="3579" max="3582" width="13.85546875" style="146" customWidth="1"/>
    <col min="3583" max="3583" width="8.140625" style="146" customWidth="1"/>
    <col min="3584" max="3584" width="10.28515625" style="146" customWidth="1"/>
    <col min="3585" max="3585" width="8.140625" style="146" customWidth="1"/>
    <col min="3586" max="3827" width="9.140625" style="146"/>
    <col min="3828" max="3828" width="5.5703125" style="146" customWidth="1"/>
    <col min="3829" max="3829" width="46.42578125" style="146" customWidth="1"/>
    <col min="3830" max="3831" width="12.140625" style="146" bestFit="1" customWidth="1"/>
    <col min="3832" max="3832" width="13.42578125" style="146" customWidth="1"/>
    <col min="3833" max="3833" width="13.85546875" style="146" bestFit="1" customWidth="1"/>
    <col min="3834" max="3834" width="14.5703125" style="146" customWidth="1"/>
    <col min="3835" max="3838" width="13.85546875" style="146" customWidth="1"/>
    <col min="3839" max="3839" width="8.140625" style="146" customWidth="1"/>
    <col min="3840" max="3840" width="10.28515625" style="146" customWidth="1"/>
    <col min="3841" max="3841" width="8.140625" style="146" customWidth="1"/>
    <col min="3842" max="4083" width="9.140625" style="146"/>
    <col min="4084" max="4084" width="5.5703125" style="146" customWidth="1"/>
    <col min="4085" max="4085" width="46.42578125" style="146" customWidth="1"/>
    <col min="4086" max="4087" width="12.140625" style="146" bestFit="1" customWidth="1"/>
    <col min="4088" max="4088" width="13.42578125" style="146" customWidth="1"/>
    <col min="4089" max="4089" width="13.85546875" style="146" bestFit="1" customWidth="1"/>
    <col min="4090" max="4090" width="14.5703125" style="146" customWidth="1"/>
    <col min="4091" max="4094" width="13.85546875" style="146" customWidth="1"/>
    <col min="4095" max="4095" width="8.140625" style="146" customWidth="1"/>
    <col min="4096" max="4096" width="10.28515625" style="146" customWidth="1"/>
    <col min="4097" max="4097" width="8.140625" style="146" customWidth="1"/>
    <col min="4098" max="4339" width="9.140625" style="146"/>
    <col min="4340" max="4340" width="5.5703125" style="146" customWidth="1"/>
    <col min="4341" max="4341" width="46.42578125" style="146" customWidth="1"/>
    <col min="4342" max="4343" width="12.140625" style="146" bestFit="1" customWidth="1"/>
    <col min="4344" max="4344" width="13.42578125" style="146" customWidth="1"/>
    <col min="4345" max="4345" width="13.85546875" style="146" bestFit="1" customWidth="1"/>
    <col min="4346" max="4346" width="14.5703125" style="146" customWidth="1"/>
    <col min="4347" max="4350" width="13.85546875" style="146" customWidth="1"/>
    <col min="4351" max="4351" width="8.140625" style="146" customWidth="1"/>
    <col min="4352" max="4352" width="10.28515625" style="146" customWidth="1"/>
    <col min="4353" max="4353" width="8.140625" style="146" customWidth="1"/>
    <col min="4354" max="4595" width="9.140625" style="146"/>
    <col min="4596" max="4596" width="5.5703125" style="146" customWidth="1"/>
    <col min="4597" max="4597" width="46.42578125" style="146" customWidth="1"/>
    <col min="4598" max="4599" width="12.140625" style="146" bestFit="1" customWidth="1"/>
    <col min="4600" max="4600" width="13.42578125" style="146" customWidth="1"/>
    <col min="4601" max="4601" width="13.85546875" style="146" bestFit="1" customWidth="1"/>
    <col min="4602" max="4602" width="14.5703125" style="146" customWidth="1"/>
    <col min="4603" max="4606" width="13.85546875" style="146" customWidth="1"/>
    <col min="4607" max="4607" width="8.140625" style="146" customWidth="1"/>
    <col min="4608" max="4608" width="10.28515625" style="146" customWidth="1"/>
    <col min="4609" max="4609" width="8.140625" style="146" customWidth="1"/>
    <col min="4610" max="4851" width="9.140625" style="146"/>
    <col min="4852" max="4852" width="5.5703125" style="146" customWidth="1"/>
    <col min="4853" max="4853" width="46.42578125" style="146" customWidth="1"/>
    <col min="4854" max="4855" width="12.140625" style="146" bestFit="1" customWidth="1"/>
    <col min="4856" max="4856" width="13.42578125" style="146" customWidth="1"/>
    <col min="4857" max="4857" width="13.85546875" style="146" bestFit="1" customWidth="1"/>
    <col min="4858" max="4858" width="14.5703125" style="146" customWidth="1"/>
    <col min="4859" max="4862" width="13.85546875" style="146" customWidth="1"/>
    <col min="4863" max="4863" width="8.140625" style="146" customWidth="1"/>
    <col min="4864" max="4864" width="10.28515625" style="146" customWidth="1"/>
    <col min="4865" max="4865" width="8.140625" style="146" customWidth="1"/>
    <col min="4866" max="5107" width="9.140625" style="146"/>
    <col min="5108" max="5108" width="5.5703125" style="146" customWidth="1"/>
    <col min="5109" max="5109" width="46.42578125" style="146" customWidth="1"/>
    <col min="5110" max="5111" width="12.140625" style="146" bestFit="1" customWidth="1"/>
    <col min="5112" max="5112" width="13.42578125" style="146" customWidth="1"/>
    <col min="5113" max="5113" width="13.85546875" style="146" bestFit="1" customWidth="1"/>
    <col min="5114" max="5114" width="14.5703125" style="146" customWidth="1"/>
    <col min="5115" max="5118" width="13.85546875" style="146" customWidth="1"/>
    <col min="5119" max="5119" width="8.140625" style="146" customWidth="1"/>
    <col min="5120" max="5120" width="10.28515625" style="146" customWidth="1"/>
    <col min="5121" max="5121" width="8.140625" style="146" customWidth="1"/>
    <col min="5122" max="5363" width="9.140625" style="146"/>
    <col min="5364" max="5364" width="5.5703125" style="146" customWidth="1"/>
    <col min="5365" max="5365" width="46.42578125" style="146" customWidth="1"/>
    <col min="5366" max="5367" width="12.140625" style="146" bestFit="1" customWidth="1"/>
    <col min="5368" max="5368" width="13.42578125" style="146" customWidth="1"/>
    <col min="5369" max="5369" width="13.85546875" style="146" bestFit="1" customWidth="1"/>
    <col min="5370" max="5370" width="14.5703125" style="146" customWidth="1"/>
    <col min="5371" max="5374" width="13.85546875" style="146" customWidth="1"/>
    <col min="5375" max="5375" width="8.140625" style="146" customWidth="1"/>
    <col min="5376" max="5376" width="10.28515625" style="146" customWidth="1"/>
    <col min="5377" max="5377" width="8.140625" style="146" customWidth="1"/>
    <col min="5378" max="5619" width="9.140625" style="146"/>
    <col min="5620" max="5620" width="5.5703125" style="146" customWidth="1"/>
    <col min="5621" max="5621" width="46.42578125" style="146" customWidth="1"/>
    <col min="5622" max="5623" width="12.140625" style="146" bestFit="1" customWidth="1"/>
    <col min="5624" max="5624" width="13.42578125" style="146" customWidth="1"/>
    <col min="5625" max="5625" width="13.85546875" style="146" bestFit="1" customWidth="1"/>
    <col min="5626" max="5626" width="14.5703125" style="146" customWidth="1"/>
    <col min="5627" max="5630" width="13.85546875" style="146" customWidth="1"/>
    <col min="5631" max="5631" width="8.140625" style="146" customWidth="1"/>
    <col min="5632" max="5632" width="10.28515625" style="146" customWidth="1"/>
    <col min="5633" max="5633" width="8.140625" style="146" customWidth="1"/>
    <col min="5634" max="5875" width="9.140625" style="146"/>
    <col min="5876" max="5876" width="5.5703125" style="146" customWidth="1"/>
    <col min="5877" max="5877" width="46.42578125" style="146" customWidth="1"/>
    <col min="5878" max="5879" width="12.140625" style="146" bestFit="1" customWidth="1"/>
    <col min="5880" max="5880" width="13.42578125" style="146" customWidth="1"/>
    <col min="5881" max="5881" width="13.85546875" style="146" bestFit="1" customWidth="1"/>
    <col min="5882" max="5882" width="14.5703125" style="146" customWidth="1"/>
    <col min="5883" max="5886" width="13.85546875" style="146" customWidth="1"/>
    <col min="5887" max="5887" width="8.140625" style="146" customWidth="1"/>
    <col min="5888" max="5888" width="10.28515625" style="146" customWidth="1"/>
    <col min="5889" max="5889" width="8.140625" style="146" customWidth="1"/>
    <col min="5890" max="6131" width="9.140625" style="146"/>
    <col min="6132" max="6132" width="5.5703125" style="146" customWidth="1"/>
    <col min="6133" max="6133" width="46.42578125" style="146" customWidth="1"/>
    <col min="6134" max="6135" width="12.140625" style="146" bestFit="1" customWidth="1"/>
    <col min="6136" max="6136" width="13.42578125" style="146" customWidth="1"/>
    <col min="6137" max="6137" width="13.85546875" style="146" bestFit="1" customWidth="1"/>
    <col min="6138" max="6138" width="14.5703125" style="146" customWidth="1"/>
    <col min="6139" max="6142" width="13.85546875" style="146" customWidth="1"/>
    <col min="6143" max="6143" width="8.140625" style="146" customWidth="1"/>
    <col min="6144" max="6144" width="10.28515625" style="146" customWidth="1"/>
    <col min="6145" max="6145" width="8.140625" style="146" customWidth="1"/>
    <col min="6146" max="6387" width="9.140625" style="146"/>
    <col min="6388" max="6388" width="5.5703125" style="146" customWidth="1"/>
    <col min="6389" max="6389" width="46.42578125" style="146" customWidth="1"/>
    <col min="6390" max="6391" width="12.140625" style="146" bestFit="1" customWidth="1"/>
    <col min="6392" max="6392" width="13.42578125" style="146" customWidth="1"/>
    <col min="6393" max="6393" width="13.85546875" style="146" bestFit="1" customWidth="1"/>
    <col min="6394" max="6394" width="14.5703125" style="146" customWidth="1"/>
    <col min="6395" max="6398" width="13.85546875" style="146" customWidth="1"/>
    <col min="6399" max="6399" width="8.140625" style="146" customWidth="1"/>
    <col min="6400" max="6400" width="10.28515625" style="146" customWidth="1"/>
    <col min="6401" max="6401" width="8.140625" style="146" customWidth="1"/>
    <col min="6402" max="6643" width="9.140625" style="146"/>
    <col min="6644" max="6644" width="5.5703125" style="146" customWidth="1"/>
    <col min="6645" max="6645" width="46.42578125" style="146" customWidth="1"/>
    <col min="6646" max="6647" width="12.140625" style="146" bestFit="1" customWidth="1"/>
    <col min="6648" max="6648" width="13.42578125" style="146" customWidth="1"/>
    <col min="6649" max="6649" width="13.85546875" style="146" bestFit="1" customWidth="1"/>
    <col min="6650" max="6650" width="14.5703125" style="146" customWidth="1"/>
    <col min="6651" max="6654" width="13.85546875" style="146" customWidth="1"/>
    <col min="6655" max="6655" width="8.140625" style="146" customWidth="1"/>
    <col min="6656" max="6656" width="10.28515625" style="146" customWidth="1"/>
    <col min="6657" max="6657" width="8.140625" style="146" customWidth="1"/>
    <col min="6658" max="6899" width="9.140625" style="146"/>
    <col min="6900" max="6900" width="5.5703125" style="146" customWidth="1"/>
    <col min="6901" max="6901" width="46.42578125" style="146" customWidth="1"/>
    <col min="6902" max="6903" width="12.140625" style="146" bestFit="1" customWidth="1"/>
    <col min="6904" max="6904" width="13.42578125" style="146" customWidth="1"/>
    <col min="6905" max="6905" width="13.85546875" style="146" bestFit="1" customWidth="1"/>
    <col min="6906" max="6906" width="14.5703125" style="146" customWidth="1"/>
    <col min="6907" max="6910" width="13.85546875" style="146" customWidth="1"/>
    <col min="6911" max="6911" width="8.140625" style="146" customWidth="1"/>
    <col min="6912" max="6912" width="10.28515625" style="146" customWidth="1"/>
    <col min="6913" max="6913" width="8.140625" style="146" customWidth="1"/>
    <col min="6914" max="7155" width="9.140625" style="146"/>
    <col min="7156" max="7156" width="5.5703125" style="146" customWidth="1"/>
    <col min="7157" max="7157" width="46.42578125" style="146" customWidth="1"/>
    <col min="7158" max="7159" width="12.140625" style="146" bestFit="1" customWidth="1"/>
    <col min="7160" max="7160" width="13.42578125" style="146" customWidth="1"/>
    <col min="7161" max="7161" width="13.85546875" style="146" bestFit="1" customWidth="1"/>
    <col min="7162" max="7162" width="14.5703125" style="146" customWidth="1"/>
    <col min="7163" max="7166" width="13.85546875" style="146" customWidth="1"/>
    <col min="7167" max="7167" width="8.140625" style="146" customWidth="1"/>
    <col min="7168" max="7168" width="10.28515625" style="146" customWidth="1"/>
    <col min="7169" max="7169" width="8.140625" style="146" customWidth="1"/>
    <col min="7170" max="7411" width="9.140625" style="146"/>
    <col min="7412" max="7412" width="5.5703125" style="146" customWidth="1"/>
    <col min="7413" max="7413" width="46.42578125" style="146" customWidth="1"/>
    <col min="7414" max="7415" width="12.140625" style="146" bestFit="1" customWidth="1"/>
    <col min="7416" max="7416" width="13.42578125" style="146" customWidth="1"/>
    <col min="7417" max="7417" width="13.85546875" style="146" bestFit="1" customWidth="1"/>
    <col min="7418" max="7418" width="14.5703125" style="146" customWidth="1"/>
    <col min="7419" max="7422" width="13.85546875" style="146" customWidth="1"/>
    <col min="7423" max="7423" width="8.140625" style="146" customWidth="1"/>
    <col min="7424" max="7424" width="10.28515625" style="146" customWidth="1"/>
    <col min="7425" max="7425" width="8.140625" style="146" customWidth="1"/>
    <col min="7426" max="7667" width="9.140625" style="146"/>
    <col min="7668" max="7668" width="5.5703125" style="146" customWidth="1"/>
    <col min="7669" max="7669" width="46.42578125" style="146" customWidth="1"/>
    <col min="7670" max="7671" width="12.140625" style="146" bestFit="1" customWidth="1"/>
    <col min="7672" max="7672" width="13.42578125" style="146" customWidth="1"/>
    <col min="7673" max="7673" width="13.85546875" style="146" bestFit="1" customWidth="1"/>
    <col min="7674" max="7674" width="14.5703125" style="146" customWidth="1"/>
    <col min="7675" max="7678" width="13.85546875" style="146" customWidth="1"/>
    <col min="7679" max="7679" width="8.140625" style="146" customWidth="1"/>
    <col min="7680" max="7680" width="10.28515625" style="146" customWidth="1"/>
    <col min="7681" max="7681" width="8.140625" style="146" customWidth="1"/>
    <col min="7682" max="7923" width="9.140625" style="146"/>
    <col min="7924" max="7924" width="5.5703125" style="146" customWidth="1"/>
    <col min="7925" max="7925" width="46.42578125" style="146" customWidth="1"/>
    <col min="7926" max="7927" width="12.140625" style="146" bestFit="1" customWidth="1"/>
    <col min="7928" max="7928" width="13.42578125" style="146" customWidth="1"/>
    <col min="7929" max="7929" width="13.85546875" style="146" bestFit="1" customWidth="1"/>
    <col min="7930" max="7930" width="14.5703125" style="146" customWidth="1"/>
    <col min="7931" max="7934" width="13.85546875" style="146" customWidth="1"/>
    <col min="7935" max="7935" width="8.140625" style="146" customWidth="1"/>
    <col min="7936" max="7936" width="10.28515625" style="146" customWidth="1"/>
    <col min="7937" max="7937" width="8.140625" style="146" customWidth="1"/>
    <col min="7938" max="8179" width="9.140625" style="146"/>
    <col min="8180" max="8180" width="5.5703125" style="146" customWidth="1"/>
    <col min="8181" max="8181" width="46.42578125" style="146" customWidth="1"/>
    <col min="8182" max="8183" width="12.140625" style="146" bestFit="1" customWidth="1"/>
    <col min="8184" max="8184" width="13.42578125" style="146" customWidth="1"/>
    <col min="8185" max="8185" width="13.85546875" style="146" bestFit="1" customWidth="1"/>
    <col min="8186" max="8186" width="14.5703125" style="146" customWidth="1"/>
    <col min="8187" max="8190" width="13.85546875" style="146" customWidth="1"/>
    <col min="8191" max="8191" width="8.140625" style="146" customWidth="1"/>
    <col min="8192" max="8192" width="10.28515625" style="146" customWidth="1"/>
    <col min="8193" max="8193" width="8.140625" style="146" customWidth="1"/>
    <col min="8194" max="8435" width="9.140625" style="146"/>
    <col min="8436" max="8436" width="5.5703125" style="146" customWidth="1"/>
    <col min="8437" max="8437" width="46.42578125" style="146" customWidth="1"/>
    <col min="8438" max="8439" width="12.140625" style="146" bestFit="1" customWidth="1"/>
    <col min="8440" max="8440" width="13.42578125" style="146" customWidth="1"/>
    <col min="8441" max="8441" width="13.85546875" style="146" bestFit="1" customWidth="1"/>
    <col min="8442" max="8442" width="14.5703125" style="146" customWidth="1"/>
    <col min="8443" max="8446" width="13.85546875" style="146" customWidth="1"/>
    <col min="8447" max="8447" width="8.140625" style="146" customWidth="1"/>
    <col min="8448" max="8448" width="10.28515625" style="146" customWidth="1"/>
    <col min="8449" max="8449" width="8.140625" style="146" customWidth="1"/>
    <col min="8450" max="8691" width="9.140625" style="146"/>
    <col min="8692" max="8692" width="5.5703125" style="146" customWidth="1"/>
    <col min="8693" max="8693" width="46.42578125" style="146" customWidth="1"/>
    <col min="8694" max="8695" width="12.140625" style="146" bestFit="1" customWidth="1"/>
    <col min="8696" max="8696" width="13.42578125" style="146" customWidth="1"/>
    <col min="8697" max="8697" width="13.85546875" style="146" bestFit="1" customWidth="1"/>
    <col min="8698" max="8698" width="14.5703125" style="146" customWidth="1"/>
    <col min="8699" max="8702" width="13.85546875" style="146" customWidth="1"/>
    <col min="8703" max="8703" width="8.140625" style="146" customWidth="1"/>
    <col min="8704" max="8704" width="10.28515625" style="146" customWidth="1"/>
    <col min="8705" max="8705" width="8.140625" style="146" customWidth="1"/>
    <col min="8706" max="8947" width="9.140625" style="146"/>
    <col min="8948" max="8948" width="5.5703125" style="146" customWidth="1"/>
    <col min="8949" max="8949" width="46.42578125" style="146" customWidth="1"/>
    <col min="8950" max="8951" width="12.140625" style="146" bestFit="1" customWidth="1"/>
    <col min="8952" max="8952" width="13.42578125" style="146" customWidth="1"/>
    <col min="8953" max="8953" width="13.85546875" style="146" bestFit="1" customWidth="1"/>
    <col min="8954" max="8954" width="14.5703125" style="146" customWidth="1"/>
    <col min="8955" max="8958" width="13.85546875" style="146" customWidth="1"/>
    <col min="8959" max="8959" width="8.140625" style="146" customWidth="1"/>
    <col min="8960" max="8960" width="10.28515625" style="146" customWidth="1"/>
    <col min="8961" max="8961" width="8.140625" style="146" customWidth="1"/>
    <col min="8962" max="9203" width="9.140625" style="146"/>
    <col min="9204" max="9204" width="5.5703125" style="146" customWidth="1"/>
    <col min="9205" max="9205" width="46.42578125" style="146" customWidth="1"/>
    <col min="9206" max="9207" width="12.140625" style="146" bestFit="1" customWidth="1"/>
    <col min="9208" max="9208" width="13.42578125" style="146" customWidth="1"/>
    <col min="9209" max="9209" width="13.85546875" style="146" bestFit="1" customWidth="1"/>
    <col min="9210" max="9210" width="14.5703125" style="146" customWidth="1"/>
    <col min="9211" max="9214" width="13.85546875" style="146" customWidth="1"/>
    <col min="9215" max="9215" width="8.140625" style="146" customWidth="1"/>
    <col min="9216" max="9216" width="10.28515625" style="146" customWidth="1"/>
    <col min="9217" max="9217" width="8.140625" style="146" customWidth="1"/>
    <col min="9218" max="9459" width="9.140625" style="146"/>
    <col min="9460" max="9460" width="5.5703125" style="146" customWidth="1"/>
    <col min="9461" max="9461" width="46.42578125" style="146" customWidth="1"/>
    <col min="9462" max="9463" width="12.140625" style="146" bestFit="1" customWidth="1"/>
    <col min="9464" max="9464" width="13.42578125" style="146" customWidth="1"/>
    <col min="9465" max="9465" width="13.85546875" style="146" bestFit="1" customWidth="1"/>
    <col min="9466" max="9466" width="14.5703125" style="146" customWidth="1"/>
    <col min="9467" max="9470" width="13.85546875" style="146" customWidth="1"/>
    <col min="9471" max="9471" width="8.140625" style="146" customWidth="1"/>
    <col min="9472" max="9472" width="10.28515625" style="146" customWidth="1"/>
    <col min="9473" max="9473" width="8.140625" style="146" customWidth="1"/>
    <col min="9474" max="9715" width="9.140625" style="146"/>
    <col min="9716" max="9716" width="5.5703125" style="146" customWidth="1"/>
    <col min="9717" max="9717" width="46.42578125" style="146" customWidth="1"/>
    <col min="9718" max="9719" width="12.140625" style="146" bestFit="1" customWidth="1"/>
    <col min="9720" max="9720" width="13.42578125" style="146" customWidth="1"/>
    <col min="9721" max="9721" width="13.85546875" style="146" bestFit="1" customWidth="1"/>
    <col min="9722" max="9722" width="14.5703125" style="146" customWidth="1"/>
    <col min="9723" max="9726" width="13.85546875" style="146" customWidth="1"/>
    <col min="9727" max="9727" width="8.140625" style="146" customWidth="1"/>
    <col min="9728" max="9728" width="10.28515625" style="146" customWidth="1"/>
    <col min="9729" max="9729" width="8.140625" style="146" customWidth="1"/>
    <col min="9730" max="9971" width="9.140625" style="146"/>
    <col min="9972" max="9972" width="5.5703125" style="146" customWidth="1"/>
    <col min="9973" max="9973" width="46.42578125" style="146" customWidth="1"/>
    <col min="9974" max="9975" width="12.140625" style="146" bestFit="1" customWidth="1"/>
    <col min="9976" max="9976" width="13.42578125" style="146" customWidth="1"/>
    <col min="9977" max="9977" width="13.85546875" style="146" bestFit="1" customWidth="1"/>
    <col min="9978" max="9978" width="14.5703125" style="146" customWidth="1"/>
    <col min="9979" max="9982" width="13.85546875" style="146" customWidth="1"/>
    <col min="9983" max="9983" width="8.140625" style="146" customWidth="1"/>
    <col min="9984" max="9984" width="10.28515625" style="146" customWidth="1"/>
    <col min="9985" max="9985" width="8.140625" style="146" customWidth="1"/>
    <col min="9986" max="10227" width="9.140625" style="146"/>
    <col min="10228" max="10228" width="5.5703125" style="146" customWidth="1"/>
    <col min="10229" max="10229" width="46.42578125" style="146" customWidth="1"/>
    <col min="10230" max="10231" width="12.140625" style="146" bestFit="1" customWidth="1"/>
    <col min="10232" max="10232" width="13.42578125" style="146" customWidth="1"/>
    <col min="10233" max="10233" width="13.85546875" style="146" bestFit="1" customWidth="1"/>
    <col min="10234" max="10234" width="14.5703125" style="146" customWidth="1"/>
    <col min="10235" max="10238" width="13.85546875" style="146" customWidth="1"/>
    <col min="10239" max="10239" width="8.140625" style="146" customWidth="1"/>
    <col min="10240" max="10240" width="10.28515625" style="146" customWidth="1"/>
    <col min="10241" max="10241" width="8.140625" style="146" customWidth="1"/>
    <col min="10242" max="10483" width="9.140625" style="146"/>
    <col min="10484" max="10484" width="5.5703125" style="146" customWidth="1"/>
    <col min="10485" max="10485" width="46.42578125" style="146" customWidth="1"/>
    <col min="10486" max="10487" width="12.140625" style="146" bestFit="1" customWidth="1"/>
    <col min="10488" max="10488" width="13.42578125" style="146" customWidth="1"/>
    <col min="10489" max="10489" width="13.85546875" style="146" bestFit="1" customWidth="1"/>
    <col min="10490" max="10490" width="14.5703125" style="146" customWidth="1"/>
    <col min="10491" max="10494" width="13.85546875" style="146" customWidth="1"/>
    <col min="10495" max="10495" width="8.140625" style="146" customWidth="1"/>
    <col min="10496" max="10496" width="10.28515625" style="146" customWidth="1"/>
    <col min="10497" max="10497" width="8.140625" style="146" customWidth="1"/>
    <col min="10498" max="10739" width="9.140625" style="146"/>
    <col min="10740" max="10740" width="5.5703125" style="146" customWidth="1"/>
    <col min="10741" max="10741" width="46.42578125" style="146" customWidth="1"/>
    <col min="10742" max="10743" width="12.140625" style="146" bestFit="1" customWidth="1"/>
    <col min="10744" max="10744" width="13.42578125" style="146" customWidth="1"/>
    <col min="10745" max="10745" width="13.85546875" style="146" bestFit="1" customWidth="1"/>
    <col min="10746" max="10746" width="14.5703125" style="146" customWidth="1"/>
    <col min="10747" max="10750" width="13.85546875" style="146" customWidth="1"/>
    <col min="10751" max="10751" width="8.140625" style="146" customWidth="1"/>
    <col min="10752" max="10752" width="10.28515625" style="146" customWidth="1"/>
    <col min="10753" max="10753" width="8.140625" style="146" customWidth="1"/>
    <col min="10754" max="10995" width="9.140625" style="146"/>
    <col min="10996" max="10996" width="5.5703125" style="146" customWidth="1"/>
    <col min="10997" max="10997" width="46.42578125" style="146" customWidth="1"/>
    <col min="10998" max="10999" width="12.140625" style="146" bestFit="1" customWidth="1"/>
    <col min="11000" max="11000" width="13.42578125" style="146" customWidth="1"/>
    <col min="11001" max="11001" width="13.85546875" style="146" bestFit="1" customWidth="1"/>
    <col min="11002" max="11002" width="14.5703125" style="146" customWidth="1"/>
    <col min="11003" max="11006" width="13.85546875" style="146" customWidth="1"/>
    <col min="11007" max="11007" width="8.140625" style="146" customWidth="1"/>
    <col min="11008" max="11008" width="10.28515625" style="146" customWidth="1"/>
    <col min="11009" max="11009" width="8.140625" style="146" customWidth="1"/>
    <col min="11010" max="11251" width="9.140625" style="146"/>
    <col min="11252" max="11252" width="5.5703125" style="146" customWidth="1"/>
    <col min="11253" max="11253" width="46.42578125" style="146" customWidth="1"/>
    <col min="11254" max="11255" width="12.140625" style="146" bestFit="1" customWidth="1"/>
    <col min="11256" max="11256" width="13.42578125" style="146" customWidth="1"/>
    <col min="11257" max="11257" width="13.85546875" style="146" bestFit="1" customWidth="1"/>
    <col min="11258" max="11258" width="14.5703125" style="146" customWidth="1"/>
    <col min="11259" max="11262" width="13.85546875" style="146" customWidth="1"/>
    <col min="11263" max="11263" width="8.140625" style="146" customWidth="1"/>
    <col min="11264" max="11264" width="10.28515625" style="146" customWidth="1"/>
    <col min="11265" max="11265" width="8.140625" style="146" customWidth="1"/>
    <col min="11266" max="11507" width="9.140625" style="146"/>
    <col min="11508" max="11508" width="5.5703125" style="146" customWidth="1"/>
    <col min="11509" max="11509" width="46.42578125" style="146" customWidth="1"/>
    <col min="11510" max="11511" width="12.140625" style="146" bestFit="1" customWidth="1"/>
    <col min="11512" max="11512" width="13.42578125" style="146" customWidth="1"/>
    <col min="11513" max="11513" width="13.85546875" style="146" bestFit="1" customWidth="1"/>
    <col min="11514" max="11514" width="14.5703125" style="146" customWidth="1"/>
    <col min="11515" max="11518" width="13.85546875" style="146" customWidth="1"/>
    <col min="11519" max="11519" width="8.140625" style="146" customWidth="1"/>
    <col min="11520" max="11520" width="10.28515625" style="146" customWidth="1"/>
    <col min="11521" max="11521" width="8.140625" style="146" customWidth="1"/>
    <col min="11522" max="11763" width="9.140625" style="146"/>
    <col min="11764" max="11764" width="5.5703125" style="146" customWidth="1"/>
    <col min="11765" max="11765" width="46.42578125" style="146" customWidth="1"/>
    <col min="11766" max="11767" width="12.140625" style="146" bestFit="1" customWidth="1"/>
    <col min="11768" max="11768" width="13.42578125" style="146" customWidth="1"/>
    <col min="11769" max="11769" width="13.85546875" style="146" bestFit="1" customWidth="1"/>
    <col min="11770" max="11770" width="14.5703125" style="146" customWidth="1"/>
    <col min="11771" max="11774" width="13.85546875" style="146" customWidth="1"/>
    <col min="11775" max="11775" width="8.140625" style="146" customWidth="1"/>
    <col min="11776" max="11776" width="10.28515625" style="146" customWidth="1"/>
    <col min="11777" max="11777" width="8.140625" style="146" customWidth="1"/>
    <col min="11778" max="12019" width="9.140625" style="146"/>
    <col min="12020" max="12020" width="5.5703125" style="146" customWidth="1"/>
    <col min="12021" max="12021" width="46.42578125" style="146" customWidth="1"/>
    <col min="12022" max="12023" width="12.140625" style="146" bestFit="1" customWidth="1"/>
    <col min="12024" max="12024" width="13.42578125" style="146" customWidth="1"/>
    <col min="12025" max="12025" width="13.85546875" style="146" bestFit="1" customWidth="1"/>
    <col min="12026" max="12026" width="14.5703125" style="146" customWidth="1"/>
    <col min="12027" max="12030" width="13.85546875" style="146" customWidth="1"/>
    <col min="12031" max="12031" width="8.140625" style="146" customWidth="1"/>
    <col min="12032" max="12032" width="10.28515625" style="146" customWidth="1"/>
    <col min="12033" max="12033" width="8.140625" style="146" customWidth="1"/>
    <col min="12034" max="12275" width="9.140625" style="146"/>
    <col min="12276" max="12276" width="5.5703125" style="146" customWidth="1"/>
    <col min="12277" max="12277" width="46.42578125" style="146" customWidth="1"/>
    <col min="12278" max="12279" width="12.140625" style="146" bestFit="1" customWidth="1"/>
    <col min="12280" max="12280" width="13.42578125" style="146" customWidth="1"/>
    <col min="12281" max="12281" width="13.85546875" style="146" bestFit="1" customWidth="1"/>
    <col min="12282" max="12282" width="14.5703125" style="146" customWidth="1"/>
    <col min="12283" max="12286" width="13.85546875" style="146" customWidth="1"/>
    <col min="12287" max="12287" width="8.140625" style="146" customWidth="1"/>
    <col min="12288" max="12288" width="10.28515625" style="146" customWidth="1"/>
    <col min="12289" max="12289" width="8.140625" style="146" customWidth="1"/>
    <col min="12290" max="12531" width="9.140625" style="146"/>
    <col min="12532" max="12532" width="5.5703125" style="146" customWidth="1"/>
    <col min="12533" max="12533" width="46.42578125" style="146" customWidth="1"/>
    <col min="12534" max="12535" width="12.140625" style="146" bestFit="1" customWidth="1"/>
    <col min="12536" max="12536" width="13.42578125" style="146" customWidth="1"/>
    <col min="12537" max="12537" width="13.85546875" style="146" bestFit="1" customWidth="1"/>
    <col min="12538" max="12538" width="14.5703125" style="146" customWidth="1"/>
    <col min="12539" max="12542" width="13.85546875" style="146" customWidth="1"/>
    <col min="12543" max="12543" width="8.140625" style="146" customWidth="1"/>
    <col min="12544" max="12544" width="10.28515625" style="146" customWidth="1"/>
    <col min="12545" max="12545" width="8.140625" style="146" customWidth="1"/>
    <col min="12546" max="12787" width="9.140625" style="146"/>
    <col min="12788" max="12788" width="5.5703125" style="146" customWidth="1"/>
    <col min="12789" max="12789" width="46.42578125" style="146" customWidth="1"/>
    <col min="12790" max="12791" width="12.140625" style="146" bestFit="1" customWidth="1"/>
    <col min="12792" max="12792" width="13.42578125" style="146" customWidth="1"/>
    <col min="12793" max="12793" width="13.85546875" style="146" bestFit="1" customWidth="1"/>
    <col min="12794" max="12794" width="14.5703125" style="146" customWidth="1"/>
    <col min="12795" max="12798" width="13.85546875" style="146" customWidth="1"/>
    <col min="12799" max="12799" width="8.140625" style="146" customWidth="1"/>
    <col min="12800" max="12800" width="10.28515625" style="146" customWidth="1"/>
    <col min="12801" max="12801" width="8.140625" style="146" customWidth="1"/>
    <col min="12802" max="13043" width="9.140625" style="146"/>
    <col min="13044" max="13044" width="5.5703125" style="146" customWidth="1"/>
    <col min="13045" max="13045" width="46.42578125" style="146" customWidth="1"/>
    <col min="13046" max="13047" width="12.140625" style="146" bestFit="1" customWidth="1"/>
    <col min="13048" max="13048" width="13.42578125" style="146" customWidth="1"/>
    <col min="13049" max="13049" width="13.85546875" style="146" bestFit="1" customWidth="1"/>
    <col min="13050" max="13050" width="14.5703125" style="146" customWidth="1"/>
    <col min="13051" max="13054" width="13.85546875" style="146" customWidth="1"/>
    <col min="13055" max="13055" width="8.140625" style="146" customWidth="1"/>
    <col min="13056" max="13056" width="10.28515625" style="146" customWidth="1"/>
    <col min="13057" max="13057" width="8.140625" style="146" customWidth="1"/>
    <col min="13058" max="13299" width="9.140625" style="146"/>
    <col min="13300" max="13300" width="5.5703125" style="146" customWidth="1"/>
    <col min="13301" max="13301" width="46.42578125" style="146" customWidth="1"/>
    <col min="13302" max="13303" width="12.140625" style="146" bestFit="1" customWidth="1"/>
    <col min="13304" max="13304" width="13.42578125" style="146" customWidth="1"/>
    <col min="13305" max="13305" width="13.85546875" style="146" bestFit="1" customWidth="1"/>
    <col min="13306" max="13306" width="14.5703125" style="146" customWidth="1"/>
    <col min="13307" max="13310" width="13.85546875" style="146" customWidth="1"/>
    <col min="13311" max="13311" width="8.140625" style="146" customWidth="1"/>
    <col min="13312" max="13312" width="10.28515625" style="146" customWidth="1"/>
    <col min="13313" max="13313" width="8.140625" style="146" customWidth="1"/>
    <col min="13314" max="13555" width="9.140625" style="146"/>
    <col min="13556" max="13556" width="5.5703125" style="146" customWidth="1"/>
    <col min="13557" max="13557" width="46.42578125" style="146" customWidth="1"/>
    <col min="13558" max="13559" width="12.140625" style="146" bestFit="1" customWidth="1"/>
    <col min="13560" max="13560" width="13.42578125" style="146" customWidth="1"/>
    <col min="13561" max="13561" width="13.85546875" style="146" bestFit="1" customWidth="1"/>
    <col min="13562" max="13562" width="14.5703125" style="146" customWidth="1"/>
    <col min="13563" max="13566" width="13.85546875" style="146" customWidth="1"/>
    <col min="13567" max="13567" width="8.140625" style="146" customWidth="1"/>
    <col min="13568" max="13568" width="10.28515625" style="146" customWidth="1"/>
    <col min="13569" max="13569" width="8.140625" style="146" customWidth="1"/>
    <col min="13570" max="13811" width="9.140625" style="146"/>
    <col min="13812" max="13812" width="5.5703125" style="146" customWidth="1"/>
    <col min="13813" max="13813" width="46.42578125" style="146" customWidth="1"/>
    <col min="13814" max="13815" width="12.140625" style="146" bestFit="1" customWidth="1"/>
    <col min="13816" max="13816" width="13.42578125" style="146" customWidth="1"/>
    <col min="13817" max="13817" width="13.85546875" style="146" bestFit="1" customWidth="1"/>
    <col min="13818" max="13818" width="14.5703125" style="146" customWidth="1"/>
    <col min="13819" max="13822" width="13.85546875" style="146" customWidth="1"/>
    <col min="13823" max="13823" width="8.140625" style="146" customWidth="1"/>
    <col min="13824" max="13824" width="10.28515625" style="146" customWidth="1"/>
    <col min="13825" max="13825" width="8.140625" style="146" customWidth="1"/>
    <col min="13826" max="14067" width="9.140625" style="146"/>
    <col min="14068" max="14068" width="5.5703125" style="146" customWidth="1"/>
    <col min="14069" max="14069" width="46.42578125" style="146" customWidth="1"/>
    <col min="14070" max="14071" width="12.140625" style="146" bestFit="1" customWidth="1"/>
    <col min="14072" max="14072" width="13.42578125" style="146" customWidth="1"/>
    <col min="14073" max="14073" width="13.85546875" style="146" bestFit="1" customWidth="1"/>
    <col min="14074" max="14074" width="14.5703125" style="146" customWidth="1"/>
    <col min="14075" max="14078" width="13.85546875" style="146" customWidth="1"/>
    <col min="14079" max="14079" width="8.140625" style="146" customWidth="1"/>
    <col min="14080" max="14080" width="10.28515625" style="146" customWidth="1"/>
    <col min="14081" max="14081" width="8.140625" style="146" customWidth="1"/>
    <col min="14082" max="14323" width="9.140625" style="146"/>
    <col min="14324" max="14324" width="5.5703125" style="146" customWidth="1"/>
    <col min="14325" max="14325" width="46.42578125" style="146" customWidth="1"/>
    <col min="14326" max="14327" width="12.140625" style="146" bestFit="1" customWidth="1"/>
    <col min="14328" max="14328" width="13.42578125" style="146" customWidth="1"/>
    <col min="14329" max="14329" width="13.85546875" style="146" bestFit="1" customWidth="1"/>
    <col min="14330" max="14330" width="14.5703125" style="146" customWidth="1"/>
    <col min="14331" max="14334" width="13.85546875" style="146" customWidth="1"/>
    <col min="14335" max="14335" width="8.140625" style="146" customWidth="1"/>
    <col min="14336" max="14336" width="10.28515625" style="146" customWidth="1"/>
    <col min="14337" max="14337" width="8.140625" style="146" customWidth="1"/>
    <col min="14338" max="14579" width="9.140625" style="146"/>
    <col min="14580" max="14580" width="5.5703125" style="146" customWidth="1"/>
    <col min="14581" max="14581" width="46.42578125" style="146" customWidth="1"/>
    <col min="14582" max="14583" width="12.140625" style="146" bestFit="1" customWidth="1"/>
    <col min="14584" max="14584" width="13.42578125" style="146" customWidth="1"/>
    <col min="14585" max="14585" width="13.85546875" style="146" bestFit="1" customWidth="1"/>
    <col min="14586" max="14586" width="14.5703125" style="146" customWidth="1"/>
    <col min="14587" max="14590" width="13.85546875" style="146" customWidth="1"/>
    <col min="14591" max="14591" width="8.140625" style="146" customWidth="1"/>
    <col min="14592" max="14592" width="10.28515625" style="146" customWidth="1"/>
    <col min="14593" max="14593" width="8.140625" style="146" customWidth="1"/>
    <col min="14594" max="14835" width="9.140625" style="146"/>
    <col min="14836" max="14836" width="5.5703125" style="146" customWidth="1"/>
    <col min="14837" max="14837" width="46.42578125" style="146" customWidth="1"/>
    <col min="14838" max="14839" width="12.140625" style="146" bestFit="1" customWidth="1"/>
    <col min="14840" max="14840" width="13.42578125" style="146" customWidth="1"/>
    <col min="14841" max="14841" width="13.85546875" style="146" bestFit="1" customWidth="1"/>
    <col min="14842" max="14842" width="14.5703125" style="146" customWidth="1"/>
    <col min="14843" max="14846" width="13.85546875" style="146" customWidth="1"/>
    <col min="14847" max="14847" width="8.140625" style="146" customWidth="1"/>
    <col min="14848" max="14848" width="10.28515625" style="146" customWidth="1"/>
    <col min="14849" max="14849" width="8.140625" style="146" customWidth="1"/>
    <col min="14850" max="15091" width="9.140625" style="146"/>
    <col min="15092" max="15092" width="5.5703125" style="146" customWidth="1"/>
    <col min="15093" max="15093" width="46.42578125" style="146" customWidth="1"/>
    <col min="15094" max="15095" width="12.140625" style="146" bestFit="1" customWidth="1"/>
    <col min="15096" max="15096" width="13.42578125" style="146" customWidth="1"/>
    <col min="15097" max="15097" width="13.85546875" style="146" bestFit="1" customWidth="1"/>
    <col min="15098" max="15098" width="14.5703125" style="146" customWidth="1"/>
    <col min="15099" max="15102" width="13.85546875" style="146" customWidth="1"/>
    <col min="15103" max="15103" width="8.140625" style="146" customWidth="1"/>
    <col min="15104" max="15104" width="10.28515625" style="146" customWidth="1"/>
    <col min="15105" max="15105" width="8.140625" style="146" customWidth="1"/>
    <col min="15106" max="15347" width="9.140625" style="146"/>
    <col min="15348" max="15348" width="5.5703125" style="146" customWidth="1"/>
    <col min="15349" max="15349" width="46.42578125" style="146" customWidth="1"/>
    <col min="15350" max="15351" width="12.140625" style="146" bestFit="1" customWidth="1"/>
    <col min="15352" max="15352" width="13.42578125" style="146" customWidth="1"/>
    <col min="15353" max="15353" width="13.85546875" style="146" bestFit="1" customWidth="1"/>
    <col min="15354" max="15354" width="14.5703125" style="146" customWidth="1"/>
    <col min="15355" max="15358" width="13.85546875" style="146" customWidth="1"/>
    <col min="15359" max="15359" width="8.140625" style="146" customWidth="1"/>
    <col min="15360" max="15360" width="10.28515625" style="146" customWidth="1"/>
    <col min="15361" max="15361" width="8.140625" style="146" customWidth="1"/>
    <col min="15362" max="15603" width="9.140625" style="146"/>
    <col min="15604" max="15604" width="5.5703125" style="146" customWidth="1"/>
    <col min="15605" max="15605" width="46.42578125" style="146" customWidth="1"/>
    <col min="15606" max="15607" width="12.140625" style="146" bestFit="1" customWidth="1"/>
    <col min="15608" max="15608" width="13.42578125" style="146" customWidth="1"/>
    <col min="15609" max="15609" width="13.85546875" style="146" bestFit="1" customWidth="1"/>
    <col min="15610" max="15610" width="14.5703125" style="146" customWidth="1"/>
    <col min="15611" max="15614" width="13.85546875" style="146" customWidth="1"/>
    <col min="15615" max="15615" width="8.140625" style="146" customWidth="1"/>
    <col min="15616" max="15616" width="10.28515625" style="146" customWidth="1"/>
    <col min="15617" max="15617" width="8.140625" style="146" customWidth="1"/>
    <col min="15618" max="15859" width="9.140625" style="146"/>
    <col min="15860" max="15860" width="5.5703125" style="146" customWidth="1"/>
    <col min="15861" max="15861" width="46.42578125" style="146" customWidth="1"/>
    <col min="15862" max="15863" width="12.140625" style="146" bestFit="1" customWidth="1"/>
    <col min="15864" max="15864" width="13.42578125" style="146" customWidth="1"/>
    <col min="15865" max="15865" width="13.85546875" style="146" bestFit="1" customWidth="1"/>
    <col min="15866" max="15866" width="14.5703125" style="146" customWidth="1"/>
    <col min="15867" max="15870" width="13.85546875" style="146" customWidth="1"/>
    <col min="15871" max="15871" width="8.140625" style="146" customWidth="1"/>
    <col min="15872" max="15872" width="10.28515625" style="146" customWidth="1"/>
    <col min="15873" max="15873" width="8.140625" style="146" customWidth="1"/>
    <col min="15874" max="16115" width="9.140625" style="146"/>
    <col min="16116" max="16116" width="5.5703125" style="146" customWidth="1"/>
    <col min="16117" max="16117" width="46.42578125" style="146" customWidth="1"/>
    <col min="16118" max="16119" width="12.140625" style="146" bestFit="1" customWidth="1"/>
    <col min="16120" max="16120" width="13.42578125" style="146" customWidth="1"/>
    <col min="16121" max="16121" width="13.85546875" style="146" bestFit="1" customWidth="1"/>
    <col min="16122" max="16122" width="14.5703125" style="146" customWidth="1"/>
    <col min="16123" max="16126" width="13.85546875" style="146" customWidth="1"/>
    <col min="16127" max="16127" width="8.140625" style="146" customWidth="1"/>
    <col min="16128" max="16128" width="10.28515625" style="146" customWidth="1"/>
    <col min="16129" max="16129" width="8.140625" style="146" customWidth="1"/>
    <col min="16130" max="16384" width="9.140625" style="146"/>
  </cols>
  <sheetData>
    <row r="1" spans="1:243">
      <c r="A1" s="380"/>
      <c r="B1" s="653" t="s">
        <v>289</v>
      </c>
      <c r="C1" s="653"/>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380"/>
      <c r="DR1" s="380"/>
      <c r="DS1" s="380"/>
      <c r="DT1" s="380"/>
      <c r="DU1" s="380"/>
      <c r="DV1" s="380"/>
      <c r="DW1" s="380"/>
      <c r="DX1" s="380"/>
      <c r="DY1" s="380"/>
      <c r="DZ1" s="380"/>
      <c r="EA1" s="380"/>
      <c r="EB1" s="380"/>
      <c r="EC1" s="380"/>
      <c r="ED1" s="380"/>
      <c r="EE1" s="380"/>
      <c r="EF1" s="380"/>
      <c r="EG1" s="380"/>
      <c r="EH1" s="380"/>
      <c r="EI1" s="380"/>
      <c r="EJ1" s="380"/>
      <c r="EK1" s="380"/>
      <c r="EL1" s="380"/>
      <c r="EM1" s="380"/>
      <c r="EN1" s="380"/>
      <c r="EO1" s="380"/>
      <c r="EP1" s="380"/>
      <c r="EQ1" s="380"/>
      <c r="ER1" s="380"/>
      <c r="ES1" s="380"/>
      <c r="ET1" s="380"/>
      <c r="EU1" s="380"/>
      <c r="EV1" s="380"/>
      <c r="EW1" s="380"/>
      <c r="EX1" s="380"/>
      <c r="EY1" s="380"/>
      <c r="EZ1" s="380"/>
      <c r="FA1" s="380"/>
      <c r="FB1" s="380"/>
      <c r="FC1" s="380"/>
      <c r="FD1" s="380"/>
      <c r="FE1" s="380"/>
      <c r="FF1" s="380"/>
      <c r="FG1" s="380"/>
      <c r="FH1" s="380"/>
      <c r="FI1" s="380"/>
      <c r="FJ1" s="380"/>
      <c r="FK1" s="380"/>
      <c r="FL1" s="380"/>
      <c r="FM1" s="380"/>
      <c r="FN1" s="380"/>
      <c r="FO1" s="380"/>
      <c r="FP1" s="380"/>
      <c r="FQ1" s="380"/>
      <c r="FR1" s="380"/>
      <c r="FS1" s="380"/>
      <c r="FT1" s="380"/>
      <c r="FU1" s="380"/>
      <c r="FV1" s="380"/>
      <c r="FW1" s="380"/>
      <c r="FX1" s="380"/>
      <c r="FY1" s="380"/>
      <c r="FZ1" s="380"/>
      <c r="GA1" s="380"/>
      <c r="GB1" s="380"/>
      <c r="GC1" s="380"/>
      <c r="GD1" s="380"/>
      <c r="GE1" s="380"/>
      <c r="GF1" s="380"/>
      <c r="GG1" s="380"/>
      <c r="GH1" s="380"/>
      <c r="GI1" s="380"/>
      <c r="GJ1" s="380"/>
      <c r="GK1" s="380"/>
      <c r="GL1" s="380"/>
      <c r="GM1" s="380"/>
      <c r="GN1" s="380"/>
      <c r="GO1" s="380"/>
      <c r="GP1" s="380"/>
      <c r="GQ1" s="380"/>
      <c r="GR1" s="380"/>
      <c r="GS1" s="380"/>
      <c r="GT1" s="380"/>
      <c r="GU1" s="380"/>
      <c r="GV1" s="380"/>
      <c r="GW1" s="380"/>
      <c r="GX1" s="380"/>
      <c r="GY1" s="380"/>
      <c r="GZ1" s="380"/>
      <c r="HA1" s="380"/>
      <c r="HB1" s="380"/>
      <c r="HC1" s="380"/>
      <c r="HD1" s="380"/>
      <c r="HE1" s="380"/>
      <c r="HF1" s="380"/>
      <c r="HG1" s="380"/>
      <c r="HH1" s="380"/>
      <c r="HI1" s="380"/>
      <c r="HJ1" s="380"/>
      <c r="HK1" s="380"/>
      <c r="HL1" s="380"/>
      <c r="HM1" s="380"/>
      <c r="HN1" s="380"/>
      <c r="HO1" s="380"/>
      <c r="HP1" s="380"/>
      <c r="HQ1" s="380"/>
      <c r="HR1" s="380"/>
      <c r="HS1" s="380"/>
      <c r="HT1" s="380"/>
      <c r="HU1" s="380"/>
      <c r="HV1" s="380"/>
      <c r="HW1" s="380"/>
      <c r="HX1" s="380"/>
      <c r="HY1" s="380"/>
      <c r="HZ1" s="380"/>
      <c r="IA1" s="380"/>
      <c r="IB1" s="380"/>
      <c r="IC1" s="380"/>
      <c r="ID1" s="380"/>
      <c r="IE1" s="380"/>
      <c r="IF1" s="380"/>
      <c r="IG1" s="380"/>
      <c r="IH1" s="380"/>
      <c r="II1" s="380"/>
    </row>
    <row r="2" spans="1:243">
      <c r="A2" s="380"/>
      <c r="B2" s="654" t="s">
        <v>351</v>
      </c>
      <c r="C2" s="654"/>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row>
    <row r="3" spans="1:243">
      <c r="B3" s="194"/>
      <c r="C3" s="497" t="s">
        <v>134</v>
      </c>
    </row>
    <row r="4" spans="1:243" s="435" customFormat="1" ht="31.5" customHeight="1">
      <c r="A4" s="432" t="s">
        <v>19</v>
      </c>
      <c r="B4" s="432" t="s">
        <v>135</v>
      </c>
      <c r="C4" s="434" t="s">
        <v>297</v>
      </c>
    </row>
    <row r="5" spans="1:243" s="435" customFormat="1" ht="21.75" customHeight="1">
      <c r="A5" s="433">
        <v>1</v>
      </c>
      <c r="B5" s="433">
        <v>2</v>
      </c>
      <c r="C5" s="433">
        <v>4</v>
      </c>
    </row>
    <row r="6" spans="1:243" s="398" customFormat="1" ht="17.25" customHeight="1">
      <c r="A6" s="387" t="s">
        <v>27</v>
      </c>
      <c r="B6" s="487" t="s">
        <v>335</v>
      </c>
      <c r="C6" s="389" t="e">
        <f>+C7+C10+C13+C14+C15</f>
        <v>#REF!</v>
      </c>
    </row>
    <row r="7" spans="1:243" s="398" customFormat="1" ht="17.25" customHeight="1">
      <c r="A7" s="58" t="s">
        <v>20</v>
      </c>
      <c r="B7" s="201" t="s">
        <v>336</v>
      </c>
      <c r="C7" s="389" t="e">
        <f>C8+C9</f>
        <v>#REF!</v>
      </c>
    </row>
    <row r="8" spans="1:243" s="398" customFormat="1" ht="17.25" customHeight="1">
      <c r="A8" s="59">
        <v>1</v>
      </c>
      <c r="B8" s="202" t="s">
        <v>169</v>
      </c>
      <c r="C8" s="394" t="e">
        <f>#REF!</f>
        <v>#REF!</v>
      </c>
    </row>
    <row r="9" spans="1:243" s="398" customFormat="1">
      <c r="A9" s="59">
        <v>2</v>
      </c>
      <c r="B9" s="202" t="s">
        <v>337</v>
      </c>
      <c r="C9" s="394" t="e">
        <f>#REF!</f>
        <v>#REF!</v>
      </c>
    </row>
    <row r="10" spans="1:243" s="398" customFormat="1" ht="17.25" customHeight="1">
      <c r="A10" s="58" t="s">
        <v>21</v>
      </c>
      <c r="B10" s="222" t="s">
        <v>267</v>
      </c>
      <c r="C10" s="389" t="e">
        <f>C11+C12</f>
        <v>#REF!</v>
      </c>
    </row>
    <row r="11" spans="1:243" s="398" customFormat="1" ht="17.25" customHeight="1">
      <c r="A11" s="59">
        <v>1</v>
      </c>
      <c r="B11" s="202" t="s">
        <v>338</v>
      </c>
      <c r="C11" s="394" t="e">
        <f>#REF!</f>
        <v>#REF!</v>
      </c>
    </row>
    <row r="12" spans="1:243" s="398" customFormat="1" ht="17.25" customHeight="1">
      <c r="A12" s="59">
        <v>2</v>
      </c>
      <c r="B12" s="202" t="s">
        <v>339</v>
      </c>
      <c r="C12" s="394">
        <v>737729</v>
      </c>
    </row>
    <row r="13" spans="1:243" s="398" customFormat="1">
      <c r="A13" s="58" t="s">
        <v>69</v>
      </c>
      <c r="B13" s="201" t="s">
        <v>12</v>
      </c>
      <c r="C13" s="389"/>
    </row>
    <row r="14" spans="1:243" s="398" customFormat="1" ht="16.5" customHeight="1">
      <c r="A14" s="58" t="s">
        <v>71</v>
      </c>
      <c r="B14" s="201" t="s">
        <v>352</v>
      </c>
      <c r="C14" s="389"/>
    </row>
    <row r="15" spans="1:243" s="398" customFormat="1" ht="16.5" customHeight="1">
      <c r="A15" s="58" t="s">
        <v>73</v>
      </c>
      <c r="B15" s="201" t="s">
        <v>353</v>
      </c>
      <c r="C15" s="389"/>
    </row>
    <row r="16" spans="1:243" s="413" customFormat="1" ht="16.5" customHeight="1">
      <c r="A16" s="387" t="s">
        <v>79</v>
      </c>
      <c r="B16" s="487" t="s">
        <v>268</v>
      </c>
      <c r="C16" s="412" t="e">
        <f>C17+C24</f>
        <v>#REF!</v>
      </c>
    </row>
    <row r="17" spans="1:3" s="413" customFormat="1" ht="16.5" customHeight="1">
      <c r="A17" s="387" t="s">
        <v>20</v>
      </c>
      <c r="B17" s="284" t="s">
        <v>341</v>
      </c>
      <c r="C17" s="412" t="e">
        <f>C18+C19+C21+C22</f>
        <v>#REF!</v>
      </c>
    </row>
    <row r="18" spans="1:3" s="398" customFormat="1" ht="15" customHeight="1">
      <c r="A18" s="100">
        <v>1</v>
      </c>
      <c r="B18" s="405" t="s">
        <v>256</v>
      </c>
      <c r="C18" s="394" t="e">
        <f>#REF!</f>
        <v>#REF!</v>
      </c>
    </row>
    <row r="19" spans="1:3" s="398" customFormat="1" ht="16.5" customHeight="1">
      <c r="A19" s="100">
        <v>2</v>
      </c>
      <c r="B19" s="405" t="s">
        <v>258</v>
      </c>
      <c r="C19" s="394" t="e">
        <f>#REF!</f>
        <v>#REF!</v>
      </c>
    </row>
    <row r="20" spans="1:3" s="398" customFormat="1" ht="16.5" customHeight="1">
      <c r="A20" s="100">
        <v>3</v>
      </c>
      <c r="B20" s="405" t="s">
        <v>302</v>
      </c>
      <c r="C20" s="394" t="e">
        <f>#REF!</f>
        <v>#REF!</v>
      </c>
    </row>
    <row r="21" spans="1:3" s="398" customFormat="1" ht="16.5" customHeight="1">
      <c r="A21" s="100">
        <v>4</v>
      </c>
      <c r="B21" s="405" t="s">
        <v>70</v>
      </c>
      <c r="C21" s="394" t="e">
        <f>#REF!</f>
        <v>#REF!</v>
      </c>
    </row>
    <row r="22" spans="1:3" ht="15.95" customHeight="1">
      <c r="A22" s="100">
        <v>5</v>
      </c>
      <c r="B22" s="393" t="s">
        <v>342</v>
      </c>
      <c r="C22" s="406" t="e">
        <f>#REF!</f>
        <v>#REF!</v>
      </c>
    </row>
    <row r="23" spans="1:3" ht="15.95" customHeight="1">
      <c r="A23" s="100">
        <v>6</v>
      </c>
      <c r="B23" s="393" t="s">
        <v>354</v>
      </c>
      <c r="C23" s="406" t="e">
        <f>#REF!</f>
        <v>#REF!</v>
      </c>
    </row>
    <row r="24" spans="1:3" s="149" customFormat="1" ht="20.25" customHeight="1">
      <c r="A24" s="437" t="s">
        <v>21</v>
      </c>
      <c r="B24" s="284" t="s">
        <v>343</v>
      </c>
      <c r="C24" s="409" t="e">
        <f>C25+C26+C27</f>
        <v>#REF!</v>
      </c>
    </row>
    <row r="25" spans="1:3" s="149" customFormat="1" ht="20.25" customHeight="1">
      <c r="A25" s="401">
        <v>1</v>
      </c>
      <c r="B25" s="405" t="s">
        <v>355</v>
      </c>
      <c r="C25" s="408" t="e">
        <f>#REF!</f>
        <v>#REF!</v>
      </c>
    </row>
    <row r="26" spans="1:3" s="149" customFormat="1" ht="20.25" customHeight="1">
      <c r="A26" s="401">
        <v>2</v>
      </c>
      <c r="B26" s="405" t="s">
        <v>357</v>
      </c>
      <c r="C26" s="408" t="e">
        <f>#REF!</f>
        <v>#REF!</v>
      </c>
    </row>
    <row r="27" spans="1:3" s="149" customFormat="1" ht="20.25" customHeight="1">
      <c r="A27" s="401">
        <v>3</v>
      </c>
      <c r="B27" s="405" t="s">
        <v>358</v>
      </c>
      <c r="C27" s="408" t="e">
        <f>#REF!-4130</f>
        <v>#REF!</v>
      </c>
    </row>
    <row r="28" spans="1:3" s="149" customFormat="1" ht="20.25" customHeight="1">
      <c r="A28" s="446" t="s">
        <v>69</v>
      </c>
      <c r="B28" s="283" t="s">
        <v>287</v>
      </c>
      <c r="C28" s="408"/>
    </row>
    <row r="29" spans="1:3" s="398" customFormat="1">
      <c r="A29" s="387" t="s">
        <v>83</v>
      </c>
      <c r="B29" s="487" t="s">
        <v>344</v>
      </c>
      <c r="C29" s="391"/>
    </row>
    <row r="30" spans="1:3" s="398" customFormat="1" ht="17.25" customHeight="1">
      <c r="A30" s="387" t="s">
        <v>85</v>
      </c>
      <c r="B30" s="487" t="s">
        <v>345</v>
      </c>
      <c r="C30" s="391"/>
    </row>
    <row r="31" spans="1:3" s="398" customFormat="1" ht="17.25" customHeight="1">
      <c r="A31" s="387"/>
      <c r="B31" s="405" t="s">
        <v>346</v>
      </c>
      <c r="C31" s="391"/>
    </row>
    <row r="32" spans="1:3" s="398" customFormat="1" ht="17.25" customHeight="1">
      <c r="A32" s="100"/>
      <c r="B32" s="405" t="s">
        <v>347</v>
      </c>
      <c r="C32" s="396"/>
    </row>
    <row r="33" spans="1:3" s="386" customFormat="1" ht="17.25" customHeight="1">
      <c r="A33" s="387" t="s">
        <v>86</v>
      </c>
      <c r="B33" s="487" t="s">
        <v>348</v>
      </c>
      <c r="C33" s="391"/>
    </row>
    <row r="34" spans="1:3">
      <c r="A34" s="162">
        <v>1</v>
      </c>
      <c r="B34" s="440" t="s">
        <v>349</v>
      </c>
      <c r="C34" s="440"/>
    </row>
    <row r="35" spans="1:3">
      <c r="A35" s="495">
        <v>2</v>
      </c>
      <c r="B35" s="484" t="s">
        <v>350</v>
      </c>
      <c r="C35" s="484"/>
    </row>
  </sheetData>
  <mergeCells count="2">
    <mergeCell ref="B1:C1"/>
    <mergeCell ref="B2:C2"/>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IN41"/>
  <sheetViews>
    <sheetView topLeftCell="A7" workbookViewId="0">
      <selection activeCell="E8" sqref="E8"/>
    </sheetView>
  </sheetViews>
  <sheetFormatPr defaultRowHeight="15.75"/>
  <cols>
    <col min="1" max="1" width="5.5703125" style="383" customWidth="1"/>
    <col min="2" max="2" width="52" style="146" customWidth="1"/>
    <col min="3" max="3" width="12.140625" style="335" hidden="1" customWidth="1"/>
    <col min="4" max="4" width="16" style="146" customWidth="1"/>
    <col min="5" max="5" width="14.5703125" style="146" customWidth="1"/>
    <col min="6" max="6" width="17.28515625" style="146" customWidth="1"/>
    <col min="7" max="7" width="12.42578125" style="146" customWidth="1"/>
    <col min="8" max="248" width="9.140625" style="146"/>
    <col min="249" max="249" width="5.5703125" style="146" customWidth="1"/>
    <col min="250" max="250" width="46.42578125" style="146" customWidth="1"/>
    <col min="251" max="252" width="12.140625" style="146" bestFit="1" customWidth="1"/>
    <col min="253" max="253" width="13.42578125" style="146" customWidth="1"/>
    <col min="254" max="254" width="13.85546875" style="146" bestFit="1" customWidth="1"/>
    <col min="255" max="255" width="14.5703125" style="146" customWidth="1"/>
    <col min="256" max="259" width="13.85546875" style="146" customWidth="1"/>
    <col min="260" max="260" width="8.140625" style="146" customWidth="1"/>
    <col min="261" max="261" width="10.28515625" style="146" customWidth="1"/>
    <col min="262" max="262" width="8.140625" style="146" customWidth="1"/>
    <col min="263" max="504" width="9.140625" style="146"/>
    <col min="505" max="505" width="5.5703125" style="146" customWidth="1"/>
    <col min="506" max="506" width="46.42578125" style="146" customWidth="1"/>
    <col min="507" max="508" width="12.140625" style="146" bestFit="1" customWidth="1"/>
    <col min="509" max="509" width="13.42578125" style="146" customWidth="1"/>
    <col min="510" max="510" width="13.85546875" style="146" bestFit="1" customWidth="1"/>
    <col min="511" max="511" width="14.5703125" style="146" customWidth="1"/>
    <col min="512" max="515" width="13.85546875" style="146" customWidth="1"/>
    <col min="516" max="516" width="8.140625" style="146" customWidth="1"/>
    <col min="517" max="517" width="10.28515625" style="146" customWidth="1"/>
    <col min="518" max="518" width="8.140625" style="146" customWidth="1"/>
    <col min="519" max="760" width="9.140625" style="146"/>
    <col min="761" max="761" width="5.5703125" style="146" customWidth="1"/>
    <col min="762" max="762" width="46.42578125" style="146" customWidth="1"/>
    <col min="763" max="764" width="12.140625" style="146" bestFit="1" customWidth="1"/>
    <col min="765" max="765" width="13.42578125" style="146" customWidth="1"/>
    <col min="766" max="766" width="13.85546875" style="146" bestFit="1" customWidth="1"/>
    <col min="767" max="767" width="14.5703125" style="146" customWidth="1"/>
    <col min="768" max="771" width="13.85546875" style="146" customWidth="1"/>
    <col min="772" max="772" width="8.140625" style="146" customWidth="1"/>
    <col min="773" max="773" width="10.28515625" style="146" customWidth="1"/>
    <col min="774" max="774" width="8.140625" style="146" customWidth="1"/>
    <col min="775" max="1016" width="9.140625" style="146"/>
    <col min="1017" max="1017" width="5.5703125" style="146" customWidth="1"/>
    <col min="1018" max="1018" width="46.42578125" style="146" customWidth="1"/>
    <col min="1019" max="1020" width="12.140625" style="146" bestFit="1" customWidth="1"/>
    <col min="1021" max="1021" width="13.42578125" style="146" customWidth="1"/>
    <col min="1022" max="1022" width="13.85546875" style="146" bestFit="1" customWidth="1"/>
    <col min="1023" max="1023" width="14.5703125" style="146" customWidth="1"/>
    <col min="1024" max="1027" width="13.85546875" style="146" customWidth="1"/>
    <col min="1028" max="1028" width="8.140625" style="146" customWidth="1"/>
    <col min="1029" max="1029" width="10.28515625" style="146" customWidth="1"/>
    <col min="1030" max="1030" width="8.140625" style="146" customWidth="1"/>
    <col min="1031" max="1272" width="9.140625" style="146"/>
    <col min="1273" max="1273" width="5.5703125" style="146" customWidth="1"/>
    <col min="1274" max="1274" width="46.42578125" style="146" customWidth="1"/>
    <col min="1275" max="1276" width="12.140625" style="146" bestFit="1" customWidth="1"/>
    <col min="1277" max="1277" width="13.42578125" style="146" customWidth="1"/>
    <col min="1278" max="1278" width="13.85546875" style="146" bestFit="1" customWidth="1"/>
    <col min="1279" max="1279" width="14.5703125" style="146" customWidth="1"/>
    <col min="1280" max="1283" width="13.85546875" style="146" customWidth="1"/>
    <col min="1284" max="1284" width="8.140625" style="146" customWidth="1"/>
    <col min="1285" max="1285" width="10.28515625" style="146" customWidth="1"/>
    <col min="1286" max="1286" width="8.140625" style="146" customWidth="1"/>
    <col min="1287" max="1528" width="9.140625" style="146"/>
    <col min="1529" max="1529" width="5.5703125" style="146" customWidth="1"/>
    <col min="1530" max="1530" width="46.42578125" style="146" customWidth="1"/>
    <col min="1531" max="1532" width="12.140625" style="146" bestFit="1" customWidth="1"/>
    <col min="1533" max="1533" width="13.42578125" style="146" customWidth="1"/>
    <col min="1534" max="1534" width="13.85546875" style="146" bestFit="1" customWidth="1"/>
    <col min="1535" max="1535" width="14.5703125" style="146" customWidth="1"/>
    <col min="1536" max="1539" width="13.85546875" style="146" customWidth="1"/>
    <col min="1540" max="1540" width="8.140625" style="146" customWidth="1"/>
    <col min="1541" max="1541" width="10.28515625" style="146" customWidth="1"/>
    <col min="1542" max="1542" width="8.140625" style="146" customWidth="1"/>
    <col min="1543" max="1784" width="9.140625" style="146"/>
    <col min="1785" max="1785" width="5.5703125" style="146" customWidth="1"/>
    <col min="1786" max="1786" width="46.42578125" style="146" customWidth="1"/>
    <col min="1787" max="1788" width="12.140625" style="146" bestFit="1" customWidth="1"/>
    <col min="1789" max="1789" width="13.42578125" style="146" customWidth="1"/>
    <col min="1790" max="1790" width="13.85546875" style="146" bestFit="1" customWidth="1"/>
    <col min="1791" max="1791" width="14.5703125" style="146" customWidth="1"/>
    <col min="1792" max="1795" width="13.85546875" style="146" customWidth="1"/>
    <col min="1796" max="1796" width="8.140625" style="146" customWidth="1"/>
    <col min="1797" max="1797" width="10.28515625" style="146" customWidth="1"/>
    <col min="1798" max="1798" width="8.140625" style="146" customWidth="1"/>
    <col min="1799" max="2040" width="9.140625" style="146"/>
    <col min="2041" max="2041" width="5.5703125" style="146" customWidth="1"/>
    <col min="2042" max="2042" width="46.42578125" style="146" customWidth="1"/>
    <col min="2043" max="2044" width="12.140625" style="146" bestFit="1" customWidth="1"/>
    <col min="2045" max="2045" width="13.42578125" style="146" customWidth="1"/>
    <col min="2046" max="2046" width="13.85546875" style="146" bestFit="1" customWidth="1"/>
    <col min="2047" max="2047" width="14.5703125" style="146" customWidth="1"/>
    <col min="2048" max="2051" width="13.85546875" style="146" customWidth="1"/>
    <col min="2052" max="2052" width="8.140625" style="146" customWidth="1"/>
    <col min="2053" max="2053" width="10.28515625" style="146" customWidth="1"/>
    <col min="2054" max="2054" width="8.140625" style="146" customWidth="1"/>
    <col min="2055" max="2296" width="9.140625" style="146"/>
    <col min="2297" max="2297" width="5.5703125" style="146" customWidth="1"/>
    <col min="2298" max="2298" width="46.42578125" style="146" customWidth="1"/>
    <col min="2299" max="2300" width="12.140625" style="146" bestFit="1" customWidth="1"/>
    <col min="2301" max="2301" width="13.42578125" style="146" customWidth="1"/>
    <col min="2302" max="2302" width="13.85546875" style="146" bestFit="1" customWidth="1"/>
    <col min="2303" max="2303" width="14.5703125" style="146" customWidth="1"/>
    <col min="2304" max="2307" width="13.85546875" style="146" customWidth="1"/>
    <col min="2308" max="2308" width="8.140625" style="146" customWidth="1"/>
    <col min="2309" max="2309" width="10.28515625" style="146" customWidth="1"/>
    <col min="2310" max="2310" width="8.140625" style="146" customWidth="1"/>
    <col min="2311" max="2552" width="9.140625" style="146"/>
    <col min="2553" max="2553" width="5.5703125" style="146" customWidth="1"/>
    <col min="2554" max="2554" width="46.42578125" style="146" customWidth="1"/>
    <col min="2555" max="2556" width="12.140625" style="146" bestFit="1" customWidth="1"/>
    <col min="2557" max="2557" width="13.42578125" style="146" customWidth="1"/>
    <col min="2558" max="2558" width="13.85546875" style="146" bestFit="1" customWidth="1"/>
    <col min="2559" max="2559" width="14.5703125" style="146" customWidth="1"/>
    <col min="2560" max="2563" width="13.85546875" style="146" customWidth="1"/>
    <col min="2564" max="2564" width="8.140625" style="146" customWidth="1"/>
    <col min="2565" max="2565" width="10.28515625" style="146" customWidth="1"/>
    <col min="2566" max="2566" width="8.140625" style="146" customWidth="1"/>
    <col min="2567" max="2808" width="9.140625" style="146"/>
    <col min="2809" max="2809" width="5.5703125" style="146" customWidth="1"/>
    <col min="2810" max="2810" width="46.42578125" style="146" customWidth="1"/>
    <col min="2811" max="2812" width="12.140625" style="146" bestFit="1" customWidth="1"/>
    <col min="2813" max="2813" width="13.42578125" style="146" customWidth="1"/>
    <col min="2814" max="2814" width="13.85546875" style="146" bestFit="1" customWidth="1"/>
    <col min="2815" max="2815" width="14.5703125" style="146" customWidth="1"/>
    <col min="2816" max="2819" width="13.85546875" style="146" customWidth="1"/>
    <col min="2820" max="2820" width="8.140625" style="146" customWidth="1"/>
    <col min="2821" max="2821" width="10.28515625" style="146" customWidth="1"/>
    <col min="2822" max="2822" width="8.140625" style="146" customWidth="1"/>
    <col min="2823" max="3064" width="9.140625" style="146"/>
    <col min="3065" max="3065" width="5.5703125" style="146" customWidth="1"/>
    <col min="3066" max="3066" width="46.42578125" style="146" customWidth="1"/>
    <col min="3067" max="3068" width="12.140625" style="146" bestFit="1" customWidth="1"/>
    <col min="3069" max="3069" width="13.42578125" style="146" customWidth="1"/>
    <col min="3070" max="3070" width="13.85546875" style="146" bestFit="1" customWidth="1"/>
    <col min="3071" max="3071" width="14.5703125" style="146" customWidth="1"/>
    <col min="3072" max="3075" width="13.85546875" style="146" customWidth="1"/>
    <col min="3076" max="3076" width="8.140625" style="146" customWidth="1"/>
    <col min="3077" max="3077" width="10.28515625" style="146" customWidth="1"/>
    <col min="3078" max="3078" width="8.140625" style="146" customWidth="1"/>
    <col min="3079" max="3320" width="9.140625" style="146"/>
    <col min="3321" max="3321" width="5.5703125" style="146" customWidth="1"/>
    <col min="3322" max="3322" width="46.42578125" style="146" customWidth="1"/>
    <col min="3323" max="3324" width="12.140625" style="146" bestFit="1" customWidth="1"/>
    <col min="3325" max="3325" width="13.42578125" style="146" customWidth="1"/>
    <col min="3326" max="3326" width="13.85546875" style="146" bestFit="1" customWidth="1"/>
    <col min="3327" max="3327" width="14.5703125" style="146" customWidth="1"/>
    <col min="3328" max="3331" width="13.85546875" style="146" customWidth="1"/>
    <col min="3332" max="3332" width="8.140625" style="146" customWidth="1"/>
    <col min="3333" max="3333" width="10.28515625" style="146" customWidth="1"/>
    <col min="3334" max="3334" width="8.140625" style="146" customWidth="1"/>
    <col min="3335" max="3576" width="9.140625" style="146"/>
    <col min="3577" max="3577" width="5.5703125" style="146" customWidth="1"/>
    <col min="3578" max="3578" width="46.42578125" style="146" customWidth="1"/>
    <col min="3579" max="3580" width="12.140625" style="146" bestFit="1" customWidth="1"/>
    <col min="3581" max="3581" width="13.42578125" style="146" customWidth="1"/>
    <col min="3582" max="3582" width="13.85546875" style="146" bestFit="1" customWidth="1"/>
    <col min="3583" max="3583" width="14.5703125" style="146" customWidth="1"/>
    <col min="3584" max="3587" width="13.85546875" style="146" customWidth="1"/>
    <col min="3588" max="3588" width="8.140625" style="146" customWidth="1"/>
    <col min="3589" max="3589" width="10.28515625" style="146" customWidth="1"/>
    <col min="3590" max="3590" width="8.140625" style="146" customWidth="1"/>
    <col min="3591" max="3832" width="9.140625" style="146"/>
    <col min="3833" max="3833" width="5.5703125" style="146" customWidth="1"/>
    <col min="3834" max="3834" width="46.42578125" style="146" customWidth="1"/>
    <col min="3835" max="3836" width="12.140625" style="146" bestFit="1" customWidth="1"/>
    <col min="3837" max="3837" width="13.42578125" style="146" customWidth="1"/>
    <col min="3838" max="3838" width="13.85546875" style="146" bestFit="1" customWidth="1"/>
    <col min="3839" max="3839" width="14.5703125" style="146" customWidth="1"/>
    <col min="3840" max="3843" width="13.85546875" style="146" customWidth="1"/>
    <col min="3844" max="3844" width="8.140625" style="146" customWidth="1"/>
    <col min="3845" max="3845" width="10.28515625" style="146" customWidth="1"/>
    <col min="3846" max="3846" width="8.140625" style="146" customWidth="1"/>
    <col min="3847" max="4088" width="9.140625" style="146"/>
    <col min="4089" max="4089" width="5.5703125" style="146" customWidth="1"/>
    <col min="4090" max="4090" width="46.42578125" style="146" customWidth="1"/>
    <col min="4091" max="4092" width="12.140625" style="146" bestFit="1" customWidth="1"/>
    <col min="4093" max="4093" width="13.42578125" style="146" customWidth="1"/>
    <col min="4094" max="4094" width="13.85546875" style="146" bestFit="1" customWidth="1"/>
    <col min="4095" max="4095" width="14.5703125" style="146" customWidth="1"/>
    <col min="4096" max="4099" width="13.85546875" style="146" customWidth="1"/>
    <col min="4100" max="4100" width="8.140625" style="146" customWidth="1"/>
    <col min="4101" max="4101" width="10.28515625" style="146" customWidth="1"/>
    <col min="4102" max="4102" width="8.140625" style="146" customWidth="1"/>
    <col min="4103" max="4344" width="9.140625" style="146"/>
    <col min="4345" max="4345" width="5.5703125" style="146" customWidth="1"/>
    <col min="4346" max="4346" width="46.42578125" style="146" customWidth="1"/>
    <col min="4347" max="4348" width="12.140625" style="146" bestFit="1" customWidth="1"/>
    <col min="4349" max="4349" width="13.42578125" style="146" customWidth="1"/>
    <col min="4350" max="4350" width="13.85546875" style="146" bestFit="1" customWidth="1"/>
    <col min="4351" max="4351" width="14.5703125" style="146" customWidth="1"/>
    <col min="4352" max="4355" width="13.85546875" style="146" customWidth="1"/>
    <col min="4356" max="4356" width="8.140625" style="146" customWidth="1"/>
    <col min="4357" max="4357" width="10.28515625" style="146" customWidth="1"/>
    <col min="4358" max="4358" width="8.140625" style="146" customWidth="1"/>
    <col min="4359" max="4600" width="9.140625" style="146"/>
    <col min="4601" max="4601" width="5.5703125" style="146" customWidth="1"/>
    <col min="4602" max="4602" width="46.42578125" style="146" customWidth="1"/>
    <col min="4603" max="4604" width="12.140625" style="146" bestFit="1" customWidth="1"/>
    <col min="4605" max="4605" width="13.42578125" style="146" customWidth="1"/>
    <col min="4606" max="4606" width="13.85546875" style="146" bestFit="1" customWidth="1"/>
    <col min="4607" max="4607" width="14.5703125" style="146" customWidth="1"/>
    <col min="4608" max="4611" width="13.85546875" style="146" customWidth="1"/>
    <col min="4612" max="4612" width="8.140625" style="146" customWidth="1"/>
    <col min="4613" max="4613" width="10.28515625" style="146" customWidth="1"/>
    <col min="4614" max="4614" width="8.140625" style="146" customWidth="1"/>
    <col min="4615" max="4856" width="9.140625" style="146"/>
    <col min="4857" max="4857" width="5.5703125" style="146" customWidth="1"/>
    <col min="4858" max="4858" width="46.42578125" style="146" customWidth="1"/>
    <col min="4859" max="4860" width="12.140625" style="146" bestFit="1" customWidth="1"/>
    <col min="4861" max="4861" width="13.42578125" style="146" customWidth="1"/>
    <col min="4862" max="4862" width="13.85546875" style="146" bestFit="1" customWidth="1"/>
    <col min="4863" max="4863" width="14.5703125" style="146" customWidth="1"/>
    <col min="4864" max="4867" width="13.85546875" style="146" customWidth="1"/>
    <col min="4868" max="4868" width="8.140625" style="146" customWidth="1"/>
    <col min="4869" max="4869" width="10.28515625" style="146" customWidth="1"/>
    <col min="4870" max="4870" width="8.140625" style="146" customWidth="1"/>
    <col min="4871" max="5112" width="9.140625" style="146"/>
    <col min="5113" max="5113" width="5.5703125" style="146" customWidth="1"/>
    <col min="5114" max="5114" width="46.42578125" style="146" customWidth="1"/>
    <col min="5115" max="5116" width="12.140625" style="146" bestFit="1" customWidth="1"/>
    <col min="5117" max="5117" width="13.42578125" style="146" customWidth="1"/>
    <col min="5118" max="5118" width="13.85546875" style="146" bestFit="1" customWidth="1"/>
    <col min="5119" max="5119" width="14.5703125" style="146" customWidth="1"/>
    <col min="5120" max="5123" width="13.85546875" style="146" customWidth="1"/>
    <col min="5124" max="5124" width="8.140625" style="146" customWidth="1"/>
    <col min="5125" max="5125" width="10.28515625" style="146" customWidth="1"/>
    <col min="5126" max="5126" width="8.140625" style="146" customWidth="1"/>
    <col min="5127" max="5368" width="9.140625" style="146"/>
    <col min="5369" max="5369" width="5.5703125" style="146" customWidth="1"/>
    <col min="5370" max="5370" width="46.42578125" style="146" customWidth="1"/>
    <col min="5371" max="5372" width="12.140625" style="146" bestFit="1" customWidth="1"/>
    <col min="5373" max="5373" width="13.42578125" style="146" customWidth="1"/>
    <col min="5374" max="5374" width="13.85546875" style="146" bestFit="1" customWidth="1"/>
    <col min="5375" max="5375" width="14.5703125" style="146" customWidth="1"/>
    <col min="5376" max="5379" width="13.85546875" style="146" customWidth="1"/>
    <col min="5380" max="5380" width="8.140625" style="146" customWidth="1"/>
    <col min="5381" max="5381" width="10.28515625" style="146" customWidth="1"/>
    <col min="5382" max="5382" width="8.140625" style="146" customWidth="1"/>
    <col min="5383" max="5624" width="9.140625" style="146"/>
    <col min="5625" max="5625" width="5.5703125" style="146" customWidth="1"/>
    <col min="5626" max="5626" width="46.42578125" style="146" customWidth="1"/>
    <col min="5627" max="5628" width="12.140625" style="146" bestFit="1" customWidth="1"/>
    <col min="5629" max="5629" width="13.42578125" style="146" customWidth="1"/>
    <col min="5630" max="5630" width="13.85546875" style="146" bestFit="1" customWidth="1"/>
    <col min="5631" max="5631" width="14.5703125" style="146" customWidth="1"/>
    <col min="5632" max="5635" width="13.85546875" style="146" customWidth="1"/>
    <col min="5636" max="5636" width="8.140625" style="146" customWidth="1"/>
    <col min="5637" max="5637" width="10.28515625" style="146" customWidth="1"/>
    <col min="5638" max="5638" width="8.140625" style="146" customWidth="1"/>
    <col min="5639" max="5880" width="9.140625" style="146"/>
    <col min="5881" max="5881" width="5.5703125" style="146" customWidth="1"/>
    <col min="5882" max="5882" width="46.42578125" style="146" customWidth="1"/>
    <col min="5883" max="5884" width="12.140625" style="146" bestFit="1" customWidth="1"/>
    <col min="5885" max="5885" width="13.42578125" style="146" customWidth="1"/>
    <col min="5886" max="5886" width="13.85546875" style="146" bestFit="1" customWidth="1"/>
    <col min="5887" max="5887" width="14.5703125" style="146" customWidth="1"/>
    <col min="5888" max="5891" width="13.85546875" style="146" customWidth="1"/>
    <col min="5892" max="5892" width="8.140625" style="146" customWidth="1"/>
    <col min="5893" max="5893" width="10.28515625" style="146" customWidth="1"/>
    <col min="5894" max="5894" width="8.140625" style="146" customWidth="1"/>
    <col min="5895" max="6136" width="9.140625" style="146"/>
    <col min="6137" max="6137" width="5.5703125" style="146" customWidth="1"/>
    <col min="6138" max="6138" width="46.42578125" style="146" customWidth="1"/>
    <col min="6139" max="6140" width="12.140625" style="146" bestFit="1" customWidth="1"/>
    <col min="6141" max="6141" width="13.42578125" style="146" customWidth="1"/>
    <col min="6142" max="6142" width="13.85546875" style="146" bestFit="1" customWidth="1"/>
    <col min="6143" max="6143" width="14.5703125" style="146" customWidth="1"/>
    <col min="6144" max="6147" width="13.85546875" style="146" customWidth="1"/>
    <col min="6148" max="6148" width="8.140625" style="146" customWidth="1"/>
    <col min="6149" max="6149" width="10.28515625" style="146" customWidth="1"/>
    <col min="6150" max="6150" width="8.140625" style="146" customWidth="1"/>
    <col min="6151" max="6392" width="9.140625" style="146"/>
    <col min="6393" max="6393" width="5.5703125" style="146" customWidth="1"/>
    <col min="6394" max="6394" width="46.42578125" style="146" customWidth="1"/>
    <col min="6395" max="6396" width="12.140625" style="146" bestFit="1" customWidth="1"/>
    <col min="6397" max="6397" width="13.42578125" style="146" customWidth="1"/>
    <col min="6398" max="6398" width="13.85546875" style="146" bestFit="1" customWidth="1"/>
    <col min="6399" max="6399" width="14.5703125" style="146" customWidth="1"/>
    <col min="6400" max="6403" width="13.85546875" style="146" customWidth="1"/>
    <col min="6404" max="6404" width="8.140625" style="146" customWidth="1"/>
    <col min="6405" max="6405" width="10.28515625" style="146" customWidth="1"/>
    <col min="6406" max="6406" width="8.140625" style="146" customWidth="1"/>
    <col min="6407" max="6648" width="9.140625" style="146"/>
    <col min="6649" max="6649" width="5.5703125" style="146" customWidth="1"/>
    <col min="6650" max="6650" width="46.42578125" style="146" customWidth="1"/>
    <col min="6651" max="6652" width="12.140625" style="146" bestFit="1" customWidth="1"/>
    <col min="6653" max="6653" width="13.42578125" style="146" customWidth="1"/>
    <col min="6654" max="6654" width="13.85546875" style="146" bestFit="1" customWidth="1"/>
    <col min="6655" max="6655" width="14.5703125" style="146" customWidth="1"/>
    <col min="6656" max="6659" width="13.85546875" style="146" customWidth="1"/>
    <col min="6660" max="6660" width="8.140625" style="146" customWidth="1"/>
    <col min="6661" max="6661" width="10.28515625" style="146" customWidth="1"/>
    <col min="6662" max="6662" width="8.140625" style="146" customWidth="1"/>
    <col min="6663" max="6904" width="9.140625" style="146"/>
    <col min="6905" max="6905" width="5.5703125" style="146" customWidth="1"/>
    <col min="6906" max="6906" width="46.42578125" style="146" customWidth="1"/>
    <col min="6907" max="6908" width="12.140625" style="146" bestFit="1" customWidth="1"/>
    <col min="6909" max="6909" width="13.42578125" style="146" customWidth="1"/>
    <col min="6910" max="6910" width="13.85546875" style="146" bestFit="1" customWidth="1"/>
    <col min="6911" max="6911" width="14.5703125" style="146" customWidth="1"/>
    <col min="6912" max="6915" width="13.85546875" style="146" customWidth="1"/>
    <col min="6916" max="6916" width="8.140625" style="146" customWidth="1"/>
    <col min="6917" max="6917" width="10.28515625" style="146" customWidth="1"/>
    <col min="6918" max="6918" width="8.140625" style="146" customWidth="1"/>
    <col min="6919" max="7160" width="9.140625" style="146"/>
    <col min="7161" max="7161" width="5.5703125" style="146" customWidth="1"/>
    <col min="7162" max="7162" width="46.42578125" style="146" customWidth="1"/>
    <col min="7163" max="7164" width="12.140625" style="146" bestFit="1" customWidth="1"/>
    <col min="7165" max="7165" width="13.42578125" style="146" customWidth="1"/>
    <col min="7166" max="7166" width="13.85546875" style="146" bestFit="1" customWidth="1"/>
    <col min="7167" max="7167" width="14.5703125" style="146" customWidth="1"/>
    <col min="7168" max="7171" width="13.85546875" style="146" customWidth="1"/>
    <col min="7172" max="7172" width="8.140625" style="146" customWidth="1"/>
    <col min="7173" max="7173" width="10.28515625" style="146" customWidth="1"/>
    <col min="7174" max="7174" width="8.140625" style="146" customWidth="1"/>
    <col min="7175" max="7416" width="9.140625" style="146"/>
    <col min="7417" max="7417" width="5.5703125" style="146" customWidth="1"/>
    <col min="7418" max="7418" width="46.42578125" style="146" customWidth="1"/>
    <col min="7419" max="7420" width="12.140625" style="146" bestFit="1" customWidth="1"/>
    <col min="7421" max="7421" width="13.42578125" style="146" customWidth="1"/>
    <col min="7422" max="7422" width="13.85546875" style="146" bestFit="1" customWidth="1"/>
    <col min="7423" max="7423" width="14.5703125" style="146" customWidth="1"/>
    <col min="7424" max="7427" width="13.85546875" style="146" customWidth="1"/>
    <col min="7428" max="7428" width="8.140625" style="146" customWidth="1"/>
    <col min="7429" max="7429" width="10.28515625" style="146" customWidth="1"/>
    <col min="7430" max="7430" width="8.140625" style="146" customWidth="1"/>
    <col min="7431" max="7672" width="9.140625" style="146"/>
    <col min="7673" max="7673" width="5.5703125" style="146" customWidth="1"/>
    <col min="7674" max="7674" width="46.42578125" style="146" customWidth="1"/>
    <col min="7675" max="7676" width="12.140625" style="146" bestFit="1" customWidth="1"/>
    <col min="7677" max="7677" width="13.42578125" style="146" customWidth="1"/>
    <col min="7678" max="7678" width="13.85546875" style="146" bestFit="1" customWidth="1"/>
    <col min="7679" max="7679" width="14.5703125" style="146" customWidth="1"/>
    <col min="7680" max="7683" width="13.85546875" style="146" customWidth="1"/>
    <col min="7684" max="7684" width="8.140625" style="146" customWidth="1"/>
    <col min="7685" max="7685" width="10.28515625" style="146" customWidth="1"/>
    <col min="7686" max="7686" width="8.140625" style="146" customWidth="1"/>
    <col min="7687" max="7928" width="9.140625" style="146"/>
    <col min="7929" max="7929" width="5.5703125" style="146" customWidth="1"/>
    <col min="7930" max="7930" width="46.42578125" style="146" customWidth="1"/>
    <col min="7931" max="7932" width="12.140625" style="146" bestFit="1" customWidth="1"/>
    <col min="7933" max="7933" width="13.42578125" style="146" customWidth="1"/>
    <col min="7934" max="7934" width="13.85546875" style="146" bestFit="1" customWidth="1"/>
    <col min="7935" max="7935" width="14.5703125" style="146" customWidth="1"/>
    <col min="7936" max="7939" width="13.85546875" style="146" customWidth="1"/>
    <col min="7940" max="7940" width="8.140625" style="146" customWidth="1"/>
    <col min="7941" max="7941" width="10.28515625" style="146" customWidth="1"/>
    <col min="7942" max="7942" width="8.140625" style="146" customWidth="1"/>
    <col min="7943" max="8184" width="9.140625" style="146"/>
    <col min="8185" max="8185" width="5.5703125" style="146" customWidth="1"/>
    <col min="8186" max="8186" width="46.42578125" style="146" customWidth="1"/>
    <col min="8187" max="8188" width="12.140625" style="146" bestFit="1" customWidth="1"/>
    <col min="8189" max="8189" width="13.42578125" style="146" customWidth="1"/>
    <col min="8190" max="8190" width="13.85546875" style="146" bestFit="1" customWidth="1"/>
    <col min="8191" max="8191" width="14.5703125" style="146" customWidth="1"/>
    <col min="8192" max="8195" width="13.85546875" style="146" customWidth="1"/>
    <col min="8196" max="8196" width="8.140625" style="146" customWidth="1"/>
    <col min="8197" max="8197" width="10.28515625" style="146" customWidth="1"/>
    <col min="8198" max="8198" width="8.140625" style="146" customWidth="1"/>
    <col min="8199" max="8440" width="9.140625" style="146"/>
    <col min="8441" max="8441" width="5.5703125" style="146" customWidth="1"/>
    <col min="8442" max="8442" width="46.42578125" style="146" customWidth="1"/>
    <col min="8443" max="8444" width="12.140625" style="146" bestFit="1" customWidth="1"/>
    <col min="8445" max="8445" width="13.42578125" style="146" customWidth="1"/>
    <col min="8446" max="8446" width="13.85546875" style="146" bestFit="1" customWidth="1"/>
    <col min="8447" max="8447" width="14.5703125" style="146" customWidth="1"/>
    <col min="8448" max="8451" width="13.85546875" style="146" customWidth="1"/>
    <col min="8452" max="8452" width="8.140625" style="146" customWidth="1"/>
    <col min="8453" max="8453" width="10.28515625" style="146" customWidth="1"/>
    <col min="8454" max="8454" width="8.140625" style="146" customWidth="1"/>
    <col min="8455" max="8696" width="9.140625" style="146"/>
    <col min="8697" max="8697" width="5.5703125" style="146" customWidth="1"/>
    <col min="8698" max="8698" width="46.42578125" style="146" customWidth="1"/>
    <col min="8699" max="8700" width="12.140625" style="146" bestFit="1" customWidth="1"/>
    <col min="8701" max="8701" width="13.42578125" style="146" customWidth="1"/>
    <col min="8702" max="8702" width="13.85546875" style="146" bestFit="1" customWidth="1"/>
    <col min="8703" max="8703" width="14.5703125" style="146" customWidth="1"/>
    <col min="8704" max="8707" width="13.85546875" style="146" customWidth="1"/>
    <col min="8708" max="8708" width="8.140625" style="146" customWidth="1"/>
    <col min="8709" max="8709" width="10.28515625" style="146" customWidth="1"/>
    <col min="8710" max="8710" width="8.140625" style="146" customWidth="1"/>
    <col min="8711" max="8952" width="9.140625" style="146"/>
    <col min="8953" max="8953" width="5.5703125" style="146" customWidth="1"/>
    <col min="8954" max="8954" width="46.42578125" style="146" customWidth="1"/>
    <col min="8955" max="8956" width="12.140625" style="146" bestFit="1" customWidth="1"/>
    <col min="8957" max="8957" width="13.42578125" style="146" customWidth="1"/>
    <col min="8958" max="8958" width="13.85546875" style="146" bestFit="1" customWidth="1"/>
    <col min="8959" max="8959" width="14.5703125" style="146" customWidth="1"/>
    <col min="8960" max="8963" width="13.85546875" style="146" customWidth="1"/>
    <col min="8964" max="8964" width="8.140625" style="146" customWidth="1"/>
    <col min="8965" max="8965" width="10.28515625" style="146" customWidth="1"/>
    <col min="8966" max="8966" width="8.140625" style="146" customWidth="1"/>
    <col min="8967" max="9208" width="9.140625" style="146"/>
    <col min="9209" max="9209" width="5.5703125" style="146" customWidth="1"/>
    <col min="9210" max="9210" width="46.42578125" style="146" customWidth="1"/>
    <col min="9211" max="9212" width="12.140625" style="146" bestFit="1" customWidth="1"/>
    <col min="9213" max="9213" width="13.42578125" style="146" customWidth="1"/>
    <col min="9214" max="9214" width="13.85546875" style="146" bestFit="1" customWidth="1"/>
    <col min="9215" max="9215" width="14.5703125" style="146" customWidth="1"/>
    <col min="9216" max="9219" width="13.85546875" style="146" customWidth="1"/>
    <col min="9220" max="9220" width="8.140625" style="146" customWidth="1"/>
    <col min="9221" max="9221" width="10.28515625" style="146" customWidth="1"/>
    <col min="9222" max="9222" width="8.140625" style="146" customWidth="1"/>
    <col min="9223" max="9464" width="9.140625" style="146"/>
    <col min="9465" max="9465" width="5.5703125" style="146" customWidth="1"/>
    <col min="9466" max="9466" width="46.42578125" style="146" customWidth="1"/>
    <col min="9467" max="9468" width="12.140625" style="146" bestFit="1" customWidth="1"/>
    <col min="9469" max="9469" width="13.42578125" style="146" customWidth="1"/>
    <col min="9470" max="9470" width="13.85546875" style="146" bestFit="1" customWidth="1"/>
    <col min="9471" max="9471" width="14.5703125" style="146" customWidth="1"/>
    <col min="9472" max="9475" width="13.85546875" style="146" customWidth="1"/>
    <col min="9476" max="9476" width="8.140625" style="146" customWidth="1"/>
    <col min="9477" max="9477" width="10.28515625" style="146" customWidth="1"/>
    <col min="9478" max="9478" width="8.140625" style="146" customWidth="1"/>
    <col min="9479" max="9720" width="9.140625" style="146"/>
    <col min="9721" max="9721" width="5.5703125" style="146" customWidth="1"/>
    <col min="9722" max="9722" width="46.42578125" style="146" customWidth="1"/>
    <col min="9723" max="9724" width="12.140625" style="146" bestFit="1" customWidth="1"/>
    <col min="9725" max="9725" width="13.42578125" style="146" customWidth="1"/>
    <col min="9726" max="9726" width="13.85546875" style="146" bestFit="1" customWidth="1"/>
    <col min="9727" max="9727" width="14.5703125" style="146" customWidth="1"/>
    <col min="9728" max="9731" width="13.85546875" style="146" customWidth="1"/>
    <col min="9732" max="9732" width="8.140625" style="146" customWidth="1"/>
    <col min="9733" max="9733" width="10.28515625" style="146" customWidth="1"/>
    <col min="9734" max="9734" width="8.140625" style="146" customWidth="1"/>
    <col min="9735" max="9976" width="9.140625" style="146"/>
    <col min="9977" max="9977" width="5.5703125" style="146" customWidth="1"/>
    <col min="9978" max="9978" width="46.42578125" style="146" customWidth="1"/>
    <col min="9979" max="9980" width="12.140625" style="146" bestFit="1" customWidth="1"/>
    <col min="9981" max="9981" width="13.42578125" style="146" customWidth="1"/>
    <col min="9982" max="9982" width="13.85546875" style="146" bestFit="1" customWidth="1"/>
    <col min="9983" max="9983" width="14.5703125" style="146" customWidth="1"/>
    <col min="9984" max="9987" width="13.85546875" style="146" customWidth="1"/>
    <col min="9988" max="9988" width="8.140625" style="146" customWidth="1"/>
    <col min="9989" max="9989" width="10.28515625" style="146" customWidth="1"/>
    <col min="9990" max="9990" width="8.140625" style="146" customWidth="1"/>
    <col min="9991" max="10232" width="9.140625" style="146"/>
    <col min="10233" max="10233" width="5.5703125" style="146" customWidth="1"/>
    <col min="10234" max="10234" width="46.42578125" style="146" customWidth="1"/>
    <col min="10235" max="10236" width="12.140625" style="146" bestFit="1" customWidth="1"/>
    <col min="10237" max="10237" width="13.42578125" style="146" customWidth="1"/>
    <col min="10238" max="10238" width="13.85546875" style="146" bestFit="1" customWidth="1"/>
    <col min="10239" max="10239" width="14.5703125" style="146" customWidth="1"/>
    <col min="10240" max="10243" width="13.85546875" style="146" customWidth="1"/>
    <col min="10244" max="10244" width="8.140625" style="146" customWidth="1"/>
    <col min="10245" max="10245" width="10.28515625" style="146" customWidth="1"/>
    <col min="10246" max="10246" width="8.140625" style="146" customWidth="1"/>
    <col min="10247" max="10488" width="9.140625" style="146"/>
    <col min="10489" max="10489" width="5.5703125" style="146" customWidth="1"/>
    <col min="10490" max="10490" width="46.42578125" style="146" customWidth="1"/>
    <col min="10491" max="10492" width="12.140625" style="146" bestFit="1" customWidth="1"/>
    <col min="10493" max="10493" width="13.42578125" style="146" customWidth="1"/>
    <col min="10494" max="10494" width="13.85546875" style="146" bestFit="1" customWidth="1"/>
    <col min="10495" max="10495" width="14.5703125" style="146" customWidth="1"/>
    <col min="10496" max="10499" width="13.85546875" style="146" customWidth="1"/>
    <col min="10500" max="10500" width="8.140625" style="146" customWidth="1"/>
    <col min="10501" max="10501" width="10.28515625" style="146" customWidth="1"/>
    <col min="10502" max="10502" width="8.140625" style="146" customWidth="1"/>
    <col min="10503" max="10744" width="9.140625" style="146"/>
    <col min="10745" max="10745" width="5.5703125" style="146" customWidth="1"/>
    <col min="10746" max="10746" width="46.42578125" style="146" customWidth="1"/>
    <col min="10747" max="10748" width="12.140625" style="146" bestFit="1" customWidth="1"/>
    <col min="10749" max="10749" width="13.42578125" style="146" customWidth="1"/>
    <col min="10750" max="10750" width="13.85546875" style="146" bestFit="1" customWidth="1"/>
    <col min="10751" max="10751" width="14.5703125" style="146" customWidth="1"/>
    <col min="10752" max="10755" width="13.85546875" style="146" customWidth="1"/>
    <col min="10756" max="10756" width="8.140625" style="146" customWidth="1"/>
    <col min="10757" max="10757" width="10.28515625" style="146" customWidth="1"/>
    <col min="10758" max="10758" width="8.140625" style="146" customWidth="1"/>
    <col min="10759" max="11000" width="9.140625" style="146"/>
    <col min="11001" max="11001" width="5.5703125" style="146" customWidth="1"/>
    <col min="11002" max="11002" width="46.42578125" style="146" customWidth="1"/>
    <col min="11003" max="11004" width="12.140625" style="146" bestFit="1" customWidth="1"/>
    <col min="11005" max="11005" width="13.42578125" style="146" customWidth="1"/>
    <col min="11006" max="11006" width="13.85546875" style="146" bestFit="1" customWidth="1"/>
    <col min="11007" max="11007" width="14.5703125" style="146" customWidth="1"/>
    <col min="11008" max="11011" width="13.85546875" style="146" customWidth="1"/>
    <col min="11012" max="11012" width="8.140625" style="146" customWidth="1"/>
    <col min="11013" max="11013" width="10.28515625" style="146" customWidth="1"/>
    <col min="11014" max="11014" width="8.140625" style="146" customWidth="1"/>
    <col min="11015" max="11256" width="9.140625" style="146"/>
    <col min="11257" max="11257" width="5.5703125" style="146" customWidth="1"/>
    <col min="11258" max="11258" width="46.42578125" style="146" customWidth="1"/>
    <col min="11259" max="11260" width="12.140625" style="146" bestFit="1" customWidth="1"/>
    <col min="11261" max="11261" width="13.42578125" style="146" customWidth="1"/>
    <col min="11262" max="11262" width="13.85546875" style="146" bestFit="1" customWidth="1"/>
    <col min="11263" max="11263" width="14.5703125" style="146" customWidth="1"/>
    <col min="11264" max="11267" width="13.85546875" style="146" customWidth="1"/>
    <col min="11268" max="11268" width="8.140625" style="146" customWidth="1"/>
    <col min="11269" max="11269" width="10.28515625" style="146" customWidth="1"/>
    <col min="11270" max="11270" width="8.140625" style="146" customWidth="1"/>
    <col min="11271" max="11512" width="9.140625" style="146"/>
    <col min="11513" max="11513" width="5.5703125" style="146" customWidth="1"/>
    <col min="11514" max="11514" width="46.42578125" style="146" customWidth="1"/>
    <col min="11515" max="11516" width="12.140625" style="146" bestFit="1" customWidth="1"/>
    <col min="11517" max="11517" width="13.42578125" style="146" customWidth="1"/>
    <col min="11518" max="11518" width="13.85546875" style="146" bestFit="1" customWidth="1"/>
    <col min="11519" max="11519" width="14.5703125" style="146" customWidth="1"/>
    <col min="11520" max="11523" width="13.85546875" style="146" customWidth="1"/>
    <col min="11524" max="11524" width="8.140625" style="146" customWidth="1"/>
    <col min="11525" max="11525" width="10.28515625" style="146" customWidth="1"/>
    <col min="11526" max="11526" width="8.140625" style="146" customWidth="1"/>
    <col min="11527" max="11768" width="9.140625" style="146"/>
    <col min="11769" max="11769" width="5.5703125" style="146" customWidth="1"/>
    <col min="11770" max="11770" width="46.42578125" style="146" customWidth="1"/>
    <col min="11771" max="11772" width="12.140625" style="146" bestFit="1" customWidth="1"/>
    <col min="11773" max="11773" width="13.42578125" style="146" customWidth="1"/>
    <col min="11774" max="11774" width="13.85546875" style="146" bestFit="1" customWidth="1"/>
    <col min="11775" max="11775" width="14.5703125" style="146" customWidth="1"/>
    <col min="11776" max="11779" width="13.85546875" style="146" customWidth="1"/>
    <col min="11780" max="11780" width="8.140625" style="146" customWidth="1"/>
    <col min="11781" max="11781" width="10.28515625" style="146" customWidth="1"/>
    <col min="11782" max="11782" width="8.140625" style="146" customWidth="1"/>
    <col min="11783" max="12024" width="9.140625" style="146"/>
    <col min="12025" max="12025" width="5.5703125" style="146" customWidth="1"/>
    <col min="12026" max="12026" width="46.42578125" style="146" customWidth="1"/>
    <col min="12027" max="12028" width="12.140625" style="146" bestFit="1" customWidth="1"/>
    <col min="12029" max="12029" width="13.42578125" style="146" customWidth="1"/>
    <col min="12030" max="12030" width="13.85546875" style="146" bestFit="1" customWidth="1"/>
    <col min="12031" max="12031" width="14.5703125" style="146" customWidth="1"/>
    <col min="12032" max="12035" width="13.85546875" style="146" customWidth="1"/>
    <col min="12036" max="12036" width="8.140625" style="146" customWidth="1"/>
    <col min="12037" max="12037" width="10.28515625" style="146" customWidth="1"/>
    <col min="12038" max="12038" width="8.140625" style="146" customWidth="1"/>
    <col min="12039" max="12280" width="9.140625" style="146"/>
    <col min="12281" max="12281" width="5.5703125" style="146" customWidth="1"/>
    <col min="12282" max="12282" width="46.42578125" style="146" customWidth="1"/>
    <col min="12283" max="12284" width="12.140625" style="146" bestFit="1" customWidth="1"/>
    <col min="12285" max="12285" width="13.42578125" style="146" customWidth="1"/>
    <col min="12286" max="12286" width="13.85546875" style="146" bestFit="1" customWidth="1"/>
    <col min="12287" max="12287" width="14.5703125" style="146" customWidth="1"/>
    <col min="12288" max="12291" width="13.85546875" style="146" customWidth="1"/>
    <col min="12292" max="12292" width="8.140625" style="146" customWidth="1"/>
    <col min="12293" max="12293" width="10.28515625" style="146" customWidth="1"/>
    <col min="12294" max="12294" width="8.140625" style="146" customWidth="1"/>
    <col min="12295" max="12536" width="9.140625" style="146"/>
    <col min="12537" max="12537" width="5.5703125" style="146" customWidth="1"/>
    <col min="12538" max="12538" width="46.42578125" style="146" customWidth="1"/>
    <col min="12539" max="12540" width="12.140625" style="146" bestFit="1" customWidth="1"/>
    <col min="12541" max="12541" width="13.42578125" style="146" customWidth="1"/>
    <col min="12542" max="12542" width="13.85546875" style="146" bestFit="1" customWidth="1"/>
    <col min="12543" max="12543" width="14.5703125" style="146" customWidth="1"/>
    <col min="12544" max="12547" width="13.85546875" style="146" customWidth="1"/>
    <col min="12548" max="12548" width="8.140625" style="146" customWidth="1"/>
    <col min="12549" max="12549" width="10.28515625" style="146" customWidth="1"/>
    <col min="12550" max="12550" width="8.140625" style="146" customWidth="1"/>
    <col min="12551" max="12792" width="9.140625" style="146"/>
    <col min="12793" max="12793" width="5.5703125" style="146" customWidth="1"/>
    <col min="12794" max="12794" width="46.42578125" style="146" customWidth="1"/>
    <col min="12795" max="12796" width="12.140625" style="146" bestFit="1" customWidth="1"/>
    <col min="12797" max="12797" width="13.42578125" style="146" customWidth="1"/>
    <col min="12798" max="12798" width="13.85546875" style="146" bestFit="1" customWidth="1"/>
    <col min="12799" max="12799" width="14.5703125" style="146" customWidth="1"/>
    <col min="12800" max="12803" width="13.85546875" style="146" customWidth="1"/>
    <col min="12804" max="12804" width="8.140625" style="146" customWidth="1"/>
    <col min="12805" max="12805" width="10.28515625" style="146" customWidth="1"/>
    <col min="12806" max="12806" width="8.140625" style="146" customWidth="1"/>
    <col min="12807" max="13048" width="9.140625" style="146"/>
    <col min="13049" max="13049" width="5.5703125" style="146" customWidth="1"/>
    <col min="13050" max="13050" width="46.42578125" style="146" customWidth="1"/>
    <col min="13051" max="13052" width="12.140625" style="146" bestFit="1" customWidth="1"/>
    <col min="13053" max="13053" width="13.42578125" style="146" customWidth="1"/>
    <col min="13054" max="13054" width="13.85546875" style="146" bestFit="1" customWidth="1"/>
    <col min="13055" max="13055" width="14.5703125" style="146" customWidth="1"/>
    <col min="13056" max="13059" width="13.85546875" style="146" customWidth="1"/>
    <col min="13060" max="13060" width="8.140625" style="146" customWidth="1"/>
    <col min="13061" max="13061" width="10.28515625" style="146" customWidth="1"/>
    <col min="13062" max="13062" width="8.140625" style="146" customWidth="1"/>
    <col min="13063" max="13304" width="9.140625" style="146"/>
    <col min="13305" max="13305" width="5.5703125" style="146" customWidth="1"/>
    <col min="13306" max="13306" width="46.42578125" style="146" customWidth="1"/>
    <col min="13307" max="13308" width="12.140625" style="146" bestFit="1" customWidth="1"/>
    <col min="13309" max="13309" width="13.42578125" style="146" customWidth="1"/>
    <col min="13310" max="13310" width="13.85546875" style="146" bestFit="1" customWidth="1"/>
    <col min="13311" max="13311" width="14.5703125" style="146" customWidth="1"/>
    <col min="13312" max="13315" width="13.85546875" style="146" customWidth="1"/>
    <col min="13316" max="13316" width="8.140625" style="146" customWidth="1"/>
    <col min="13317" max="13317" width="10.28515625" style="146" customWidth="1"/>
    <col min="13318" max="13318" width="8.140625" style="146" customWidth="1"/>
    <col min="13319" max="13560" width="9.140625" style="146"/>
    <col min="13561" max="13561" width="5.5703125" style="146" customWidth="1"/>
    <col min="13562" max="13562" width="46.42578125" style="146" customWidth="1"/>
    <col min="13563" max="13564" width="12.140625" style="146" bestFit="1" customWidth="1"/>
    <col min="13565" max="13565" width="13.42578125" style="146" customWidth="1"/>
    <col min="13566" max="13566" width="13.85546875" style="146" bestFit="1" customWidth="1"/>
    <col min="13567" max="13567" width="14.5703125" style="146" customWidth="1"/>
    <col min="13568" max="13571" width="13.85546875" style="146" customWidth="1"/>
    <col min="13572" max="13572" width="8.140625" style="146" customWidth="1"/>
    <col min="13573" max="13573" width="10.28515625" style="146" customWidth="1"/>
    <col min="13574" max="13574" width="8.140625" style="146" customWidth="1"/>
    <col min="13575" max="13816" width="9.140625" style="146"/>
    <col min="13817" max="13817" width="5.5703125" style="146" customWidth="1"/>
    <col min="13818" max="13818" width="46.42578125" style="146" customWidth="1"/>
    <col min="13819" max="13820" width="12.140625" style="146" bestFit="1" customWidth="1"/>
    <col min="13821" max="13821" width="13.42578125" style="146" customWidth="1"/>
    <col min="13822" max="13822" width="13.85546875" style="146" bestFit="1" customWidth="1"/>
    <col min="13823" max="13823" width="14.5703125" style="146" customWidth="1"/>
    <col min="13824" max="13827" width="13.85546875" style="146" customWidth="1"/>
    <col min="13828" max="13828" width="8.140625" style="146" customWidth="1"/>
    <col min="13829" max="13829" width="10.28515625" style="146" customWidth="1"/>
    <col min="13830" max="13830" width="8.140625" style="146" customWidth="1"/>
    <col min="13831" max="14072" width="9.140625" style="146"/>
    <col min="14073" max="14073" width="5.5703125" style="146" customWidth="1"/>
    <col min="14074" max="14074" width="46.42578125" style="146" customWidth="1"/>
    <col min="14075" max="14076" width="12.140625" style="146" bestFit="1" customWidth="1"/>
    <col min="14077" max="14077" width="13.42578125" style="146" customWidth="1"/>
    <col min="14078" max="14078" width="13.85546875" style="146" bestFit="1" customWidth="1"/>
    <col min="14079" max="14079" width="14.5703125" style="146" customWidth="1"/>
    <col min="14080" max="14083" width="13.85546875" style="146" customWidth="1"/>
    <col min="14084" max="14084" width="8.140625" style="146" customWidth="1"/>
    <col min="14085" max="14085" width="10.28515625" style="146" customWidth="1"/>
    <col min="14086" max="14086" width="8.140625" style="146" customWidth="1"/>
    <col min="14087" max="14328" width="9.140625" style="146"/>
    <col min="14329" max="14329" width="5.5703125" style="146" customWidth="1"/>
    <col min="14330" max="14330" width="46.42578125" style="146" customWidth="1"/>
    <col min="14331" max="14332" width="12.140625" style="146" bestFit="1" customWidth="1"/>
    <col min="14333" max="14333" width="13.42578125" style="146" customWidth="1"/>
    <col min="14334" max="14334" width="13.85546875" style="146" bestFit="1" customWidth="1"/>
    <col min="14335" max="14335" width="14.5703125" style="146" customWidth="1"/>
    <col min="14336" max="14339" width="13.85546875" style="146" customWidth="1"/>
    <col min="14340" max="14340" width="8.140625" style="146" customWidth="1"/>
    <col min="14341" max="14341" width="10.28515625" style="146" customWidth="1"/>
    <col min="14342" max="14342" width="8.140625" style="146" customWidth="1"/>
    <col min="14343" max="14584" width="9.140625" style="146"/>
    <col min="14585" max="14585" width="5.5703125" style="146" customWidth="1"/>
    <col min="14586" max="14586" width="46.42578125" style="146" customWidth="1"/>
    <col min="14587" max="14588" width="12.140625" style="146" bestFit="1" customWidth="1"/>
    <col min="14589" max="14589" width="13.42578125" style="146" customWidth="1"/>
    <col min="14590" max="14590" width="13.85546875" style="146" bestFit="1" customWidth="1"/>
    <col min="14591" max="14591" width="14.5703125" style="146" customWidth="1"/>
    <col min="14592" max="14595" width="13.85546875" style="146" customWidth="1"/>
    <col min="14596" max="14596" width="8.140625" style="146" customWidth="1"/>
    <col min="14597" max="14597" width="10.28515625" style="146" customWidth="1"/>
    <col min="14598" max="14598" width="8.140625" style="146" customWidth="1"/>
    <col min="14599" max="14840" width="9.140625" style="146"/>
    <col min="14841" max="14841" width="5.5703125" style="146" customWidth="1"/>
    <col min="14842" max="14842" width="46.42578125" style="146" customWidth="1"/>
    <col min="14843" max="14844" width="12.140625" style="146" bestFit="1" customWidth="1"/>
    <col min="14845" max="14845" width="13.42578125" style="146" customWidth="1"/>
    <col min="14846" max="14846" width="13.85546875" style="146" bestFit="1" customWidth="1"/>
    <col min="14847" max="14847" width="14.5703125" style="146" customWidth="1"/>
    <col min="14848" max="14851" width="13.85546875" style="146" customWidth="1"/>
    <col min="14852" max="14852" width="8.140625" style="146" customWidth="1"/>
    <col min="14853" max="14853" width="10.28515625" style="146" customWidth="1"/>
    <col min="14854" max="14854" width="8.140625" style="146" customWidth="1"/>
    <col min="14855" max="15096" width="9.140625" style="146"/>
    <col min="15097" max="15097" width="5.5703125" style="146" customWidth="1"/>
    <col min="15098" max="15098" width="46.42578125" style="146" customWidth="1"/>
    <col min="15099" max="15100" width="12.140625" style="146" bestFit="1" customWidth="1"/>
    <col min="15101" max="15101" width="13.42578125" style="146" customWidth="1"/>
    <col min="15102" max="15102" width="13.85546875" style="146" bestFit="1" customWidth="1"/>
    <col min="15103" max="15103" width="14.5703125" style="146" customWidth="1"/>
    <col min="15104" max="15107" width="13.85546875" style="146" customWidth="1"/>
    <col min="15108" max="15108" width="8.140625" style="146" customWidth="1"/>
    <col min="15109" max="15109" width="10.28515625" style="146" customWidth="1"/>
    <col min="15110" max="15110" width="8.140625" style="146" customWidth="1"/>
    <col min="15111" max="15352" width="9.140625" style="146"/>
    <col min="15353" max="15353" width="5.5703125" style="146" customWidth="1"/>
    <col min="15354" max="15354" width="46.42578125" style="146" customWidth="1"/>
    <col min="15355" max="15356" width="12.140625" style="146" bestFit="1" customWidth="1"/>
    <col min="15357" max="15357" width="13.42578125" style="146" customWidth="1"/>
    <col min="15358" max="15358" width="13.85546875" style="146" bestFit="1" customWidth="1"/>
    <col min="15359" max="15359" width="14.5703125" style="146" customWidth="1"/>
    <col min="15360" max="15363" width="13.85546875" style="146" customWidth="1"/>
    <col min="15364" max="15364" width="8.140625" style="146" customWidth="1"/>
    <col min="15365" max="15365" width="10.28515625" style="146" customWidth="1"/>
    <col min="15366" max="15366" width="8.140625" style="146" customWidth="1"/>
    <col min="15367" max="15608" width="9.140625" style="146"/>
    <col min="15609" max="15609" width="5.5703125" style="146" customWidth="1"/>
    <col min="15610" max="15610" width="46.42578125" style="146" customWidth="1"/>
    <col min="15611" max="15612" width="12.140625" style="146" bestFit="1" customWidth="1"/>
    <col min="15613" max="15613" width="13.42578125" style="146" customWidth="1"/>
    <col min="15614" max="15614" width="13.85546875" style="146" bestFit="1" customWidth="1"/>
    <col min="15615" max="15615" width="14.5703125" style="146" customWidth="1"/>
    <col min="15616" max="15619" width="13.85546875" style="146" customWidth="1"/>
    <col min="15620" max="15620" width="8.140625" style="146" customWidth="1"/>
    <col min="15621" max="15621" width="10.28515625" style="146" customWidth="1"/>
    <col min="15622" max="15622" width="8.140625" style="146" customWidth="1"/>
    <col min="15623" max="15864" width="9.140625" style="146"/>
    <col min="15865" max="15865" width="5.5703125" style="146" customWidth="1"/>
    <col min="15866" max="15866" width="46.42578125" style="146" customWidth="1"/>
    <col min="15867" max="15868" width="12.140625" style="146" bestFit="1" customWidth="1"/>
    <col min="15869" max="15869" width="13.42578125" style="146" customWidth="1"/>
    <col min="15870" max="15870" width="13.85546875" style="146" bestFit="1" customWidth="1"/>
    <col min="15871" max="15871" width="14.5703125" style="146" customWidth="1"/>
    <col min="15872" max="15875" width="13.85546875" style="146" customWidth="1"/>
    <col min="15876" max="15876" width="8.140625" style="146" customWidth="1"/>
    <col min="15877" max="15877" width="10.28515625" style="146" customWidth="1"/>
    <col min="15878" max="15878" width="8.140625" style="146" customWidth="1"/>
    <col min="15879" max="16120" width="9.140625" style="146"/>
    <col min="16121" max="16121" width="5.5703125" style="146" customWidth="1"/>
    <col min="16122" max="16122" width="46.42578125" style="146" customWidth="1"/>
    <col min="16123" max="16124" width="12.140625" style="146" bestFit="1" customWidth="1"/>
    <col min="16125" max="16125" width="13.42578125" style="146" customWidth="1"/>
    <col min="16126" max="16126" width="13.85546875" style="146" bestFit="1" customWidth="1"/>
    <col min="16127" max="16127" width="14.5703125" style="146" customWidth="1"/>
    <col min="16128" max="16131" width="13.85546875" style="146" customWidth="1"/>
    <col min="16132" max="16132" width="8.140625" style="146" customWidth="1"/>
    <col min="16133" max="16133" width="10.28515625" style="146" customWidth="1"/>
    <col min="16134" max="16134" width="8.140625" style="146" customWidth="1"/>
    <col min="16135" max="16384" width="9.140625" style="146"/>
  </cols>
  <sheetData>
    <row r="1" spans="1:248" ht="31.5" customHeight="1">
      <c r="A1" s="380"/>
      <c r="B1" s="653" t="s">
        <v>333</v>
      </c>
      <c r="C1" s="653"/>
      <c r="D1" s="653"/>
      <c r="E1" s="653"/>
      <c r="F1" s="653"/>
      <c r="G1" s="653"/>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380"/>
      <c r="DR1" s="380"/>
      <c r="DS1" s="380"/>
      <c r="DT1" s="380"/>
      <c r="DU1" s="380"/>
      <c r="DV1" s="380"/>
      <c r="DW1" s="380"/>
      <c r="DX1" s="380"/>
      <c r="DY1" s="380"/>
      <c r="DZ1" s="380"/>
      <c r="EA1" s="380"/>
      <c r="EB1" s="380"/>
      <c r="EC1" s="380"/>
      <c r="ED1" s="380"/>
      <c r="EE1" s="380"/>
      <c r="EF1" s="380"/>
      <c r="EG1" s="380"/>
      <c r="EH1" s="380"/>
      <c r="EI1" s="380"/>
      <c r="EJ1" s="380"/>
      <c r="EK1" s="380"/>
      <c r="EL1" s="380"/>
      <c r="EM1" s="380"/>
      <c r="EN1" s="380"/>
      <c r="EO1" s="380"/>
      <c r="EP1" s="380"/>
      <c r="EQ1" s="380"/>
      <c r="ER1" s="380"/>
      <c r="ES1" s="380"/>
      <c r="ET1" s="380"/>
      <c r="EU1" s="380"/>
      <c r="EV1" s="380"/>
      <c r="EW1" s="380"/>
      <c r="EX1" s="380"/>
      <c r="EY1" s="380"/>
      <c r="EZ1" s="380"/>
      <c r="FA1" s="380"/>
      <c r="FB1" s="380"/>
      <c r="FC1" s="380"/>
      <c r="FD1" s="380"/>
      <c r="FE1" s="380"/>
      <c r="FF1" s="380"/>
      <c r="FG1" s="380"/>
      <c r="FH1" s="380"/>
      <c r="FI1" s="380"/>
      <c r="FJ1" s="380"/>
      <c r="FK1" s="380"/>
      <c r="FL1" s="380"/>
      <c r="FM1" s="380"/>
      <c r="FN1" s="380"/>
      <c r="FO1" s="380"/>
      <c r="FP1" s="380"/>
      <c r="FQ1" s="380"/>
      <c r="FR1" s="380"/>
      <c r="FS1" s="380"/>
      <c r="FT1" s="380"/>
      <c r="FU1" s="380"/>
      <c r="FV1" s="380"/>
      <c r="FW1" s="380"/>
      <c r="FX1" s="380"/>
      <c r="FY1" s="380"/>
      <c r="FZ1" s="380"/>
      <c r="GA1" s="380"/>
      <c r="GB1" s="380"/>
      <c r="GC1" s="380"/>
      <c r="GD1" s="380"/>
      <c r="GE1" s="380"/>
      <c r="GF1" s="380"/>
      <c r="GG1" s="380"/>
      <c r="GH1" s="380"/>
      <c r="GI1" s="380"/>
      <c r="GJ1" s="380"/>
      <c r="GK1" s="380"/>
      <c r="GL1" s="380"/>
      <c r="GM1" s="380"/>
      <c r="GN1" s="380"/>
      <c r="GO1" s="380"/>
      <c r="GP1" s="380"/>
      <c r="GQ1" s="380"/>
      <c r="GR1" s="380"/>
      <c r="GS1" s="380"/>
      <c r="GT1" s="380"/>
      <c r="GU1" s="380"/>
      <c r="GV1" s="380"/>
      <c r="GW1" s="380"/>
      <c r="GX1" s="380"/>
      <c r="GY1" s="380"/>
      <c r="GZ1" s="380"/>
      <c r="HA1" s="380"/>
      <c r="HB1" s="380"/>
      <c r="HC1" s="380"/>
      <c r="HD1" s="380"/>
      <c r="HE1" s="380"/>
      <c r="HF1" s="380"/>
      <c r="HG1" s="380"/>
      <c r="HH1" s="380"/>
      <c r="HI1" s="380"/>
      <c r="HJ1" s="380"/>
      <c r="HK1" s="380"/>
      <c r="HL1" s="380"/>
      <c r="HM1" s="380"/>
      <c r="HN1" s="380"/>
      <c r="HO1" s="380"/>
      <c r="HP1" s="380"/>
      <c r="HQ1" s="380"/>
      <c r="HR1" s="380"/>
      <c r="HS1" s="380"/>
      <c r="HT1" s="380"/>
      <c r="HU1" s="380"/>
      <c r="HV1" s="380"/>
      <c r="HW1" s="380"/>
      <c r="HX1" s="380"/>
      <c r="HY1" s="380"/>
      <c r="HZ1" s="380"/>
      <c r="IA1" s="380"/>
      <c r="IB1" s="380"/>
      <c r="IC1" s="380"/>
      <c r="ID1" s="380"/>
      <c r="IE1" s="380"/>
      <c r="IF1" s="380"/>
      <c r="IG1" s="380"/>
      <c r="IH1" s="380"/>
      <c r="II1" s="380"/>
      <c r="IJ1" s="380"/>
      <c r="IK1" s="380"/>
      <c r="IL1" s="380"/>
      <c r="IM1" s="380"/>
      <c r="IN1" s="380"/>
    </row>
    <row r="2" spans="1:248">
      <c r="A2" s="380"/>
      <c r="B2" s="653" t="s">
        <v>296</v>
      </c>
      <c r="C2" s="653"/>
      <c r="D2" s="653"/>
      <c r="E2" s="653"/>
      <c r="F2" s="653"/>
      <c r="G2" s="653"/>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c r="IL2" s="382"/>
      <c r="IM2" s="382"/>
      <c r="IN2" s="382"/>
    </row>
    <row r="3" spans="1:248">
      <c r="B3" s="194"/>
      <c r="C3" s="423"/>
      <c r="D3" s="194"/>
      <c r="E3" s="486"/>
      <c r="F3" s="486" t="s">
        <v>134</v>
      </c>
    </row>
    <row r="4" spans="1:248" s="195" customFormat="1" ht="65.25" customHeight="1">
      <c r="A4" s="632" t="s">
        <v>19</v>
      </c>
      <c r="B4" s="632" t="s">
        <v>135</v>
      </c>
      <c r="C4" s="341" t="s">
        <v>174</v>
      </c>
      <c r="D4" s="634" t="s">
        <v>297</v>
      </c>
      <c r="E4" s="602"/>
      <c r="F4" s="655" t="s">
        <v>298</v>
      </c>
      <c r="G4" s="634" t="s">
        <v>299</v>
      </c>
    </row>
    <row r="5" spans="1:248" s="195" customFormat="1" ht="48" hidden="1" customHeight="1">
      <c r="A5" s="633"/>
      <c r="B5" s="633"/>
      <c r="C5" s="341" t="s">
        <v>138</v>
      </c>
      <c r="D5" s="634"/>
      <c r="E5" s="553" t="s">
        <v>300</v>
      </c>
      <c r="F5" s="655"/>
      <c r="G5" s="634"/>
    </row>
    <row r="6" spans="1:248" s="195" customFormat="1" ht="21.75" customHeight="1">
      <c r="A6" s="433" t="s">
        <v>27</v>
      </c>
      <c r="B6" s="433" t="s">
        <v>79</v>
      </c>
      <c r="C6" s="424">
        <v>3</v>
      </c>
      <c r="D6" s="433">
        <v>1</v>
      </c>
      <c r="E6" s="433">
        <v>2</v>
      </c>
      <c r="F6" s="433">
        <v>3</v>
      </c>
      <c r="G6" s="433" t="s">
        <v>334</v>
      </c>
    </row>
    <row r="7" spans="1:248" s="398" customFormat="1" ht="17.25" customHeight="1">
      <c r="A7" s="384" t="s">
        <v>27</v>
      </c>
      <c r="B7" s="489" t="s">
        <v>335</v>
      </c>
      <c r="C7" s="490"/>
      <c r="D7" s="491" t="e">
        <f>D8+D11+D14+D15+D16</f>
        <v>#REF!</v>
      </c>
      <c r="E7" s="491" t="e">
        <f>E8+E11+E14+E15+E16</f>
        <v>#REF!</v>
      </c>
      <c r="F7" s="491"/>
      <c r="G7" s="492"/>
    </row>
    <row r="8" spans="1:248" s="386" customFormat="1" ht="17.25" customHeight="1">
      <c r="A8" s="58" t="s">
        <v>20</v>
      </c>
      <c r="B8" s="201" t="s">
        <v>336</v>
      </c>
      <c r="C8" s="426" t="e">
        <f>C9+C10</f>
        <v>#REF!</v>
      </c>
      <c r="D8" s="389" t="e">
        <f>D9+D10</f>
        <v>#REF!</v>
      </c>
      <c r="E8" s="389" t="e">
        <f>#REF!</f>
        <v>#REF!</v>
      </c>
      <c r="F8" s="389"/>
      <c r="G8" s="392"/>
    </row>
    <row r="9" spans="1:248" s="398" customFormat="1" ht="17.25" customHeight="1">
      <c r="A9" s="59">
        <v>1</v>
      </c>
      <c r="B9" s="202" t="s">
        <v>169</v>
      </c>
      <c r="C9" s="415" t="e">
        <f>'mau 35 thu DT thu'!#REF!</f>
        <v>#REF!</v>
      </c>
      <c r="D9" s="394" t="e">
        <f>'mau 46 DT CD NSDP'!C8</f>
        <v>#REF!</v>
      </c>
      <c r="E9" s="394" t="e">
        <f>E8-E10</f>
        <v>#REF!</v>
      </c>
      <c r="F9" s="394"/>
      <c r="G9" s="397"/>
    </row>
    <row r="10" spans="1:248" s="398" customFormat="1">
      <c r="A10" s="59">
        <v>2</v>
      </c>
      <c r="B10" s="202" t="s">
        <v>337</v>
      </c>
      <c r="C10" s="415" t="e">
        <f>'mau 35 thu DT thu'!#REF!</f>
        <v>#REF!</v>
      </c>
      <c r="D10" s="394" t="e">
        <f>'mau 46 DT CD NSDP'!C9</f>
        <v>#REF!</v>
      </c>
      <c r="E10" s="509" t="e">
        <f>#REF!+#REF!+#REF!+#REF!+#REF!+#REF!+#REF!+#REF!+#REF!+#REF!+#REF!+#REF!+#REF!</f>
        <v>#REF!</v>
      </c>
      <c r="F10" s="394"/>
      <c r="G10" s="397"/>
    </row>
    <row r="11" spans="1:248" s="386" customFormat="1" ht="17.25" customHeight="1">
      <c r="A11" s="58" t="s">
        <v>21</v>
      </c>
      <c r="B11" s="201" t="s">
        <v>267</v>
      </c>
      <c r="C11" s="426" t="e">
        <f>C12+C13</f>
        <v>#REF!</v>
      </c>
      <c r="D11" s="389" t="e">
        <f>D12+D13</f>
        <v>#REF!</v>
      </c>
      <c r="E11" s="389" t="e">
        <f>E12+E13</f>
        <v>#REF!</v>
      </c>
      <c r="F11" s="389"/>
      <c r="G11" s="392"/>
    </row>
    <row r="12" spans="1:248" s="398" customFormat="1" ht="17.25" customHeight="1">
      <c r="A12" s="59">
        <v>1</v>
      </c>
      <c r="B12" s="202" t="s">
        <v>338</v>
      </c>
      <c r="C12" s="415" t="e">
        <f>'mau 35 thu DT thu'!#REF!</f>
        <v>#REF!</v>
      </c>
      <c r="D12" s="394" t="e">
        <f>'mau 46 DT CD NSDP'!C11</f>
        <v>#REF!</v>
      </c>
      <c r="E12" s="394" t="e">
        <f>#REF!</f>
        <v>#REF!</v>
      </c>
      <c r="F12" s="394"/>
      <c r="G12" s="397"/>
    </row>
    <row r="13" spans="1:248" s="398" customFormat="1" ht="17.25" customHeight="1">
      <c r="A13" s="59">
        <v>2</v>
      </c>
      <c r="B13" s="202" t="s">
        <v>339</v>
      </c>
      <c r="C13" s="415" t="e">
        <f>'mau 35 thu DT thu'!#REF!</f>
        <v>#REF!</v>
      </c>
      <c r="D13" s="394">
        <f>'mau 46 DT CD NSDP'!C12</f>
        <v>737729</v>
      </c>
      <c r="E13" s="394" t="e">
        <f>#REF!</f>
        <v>#REF!</v>
      </c>
      <c r="F13" s="394"/>
      <c r="G13" s="397"/>
    </row>
    <row r="14" spans="1:248" s="386" customFormat="1" ht="32.25" customHeight="1">
      <c r="A14" s="58" t="s">
        <v>69</v>
      </c>
      <c r="B14" s="201" t="s">
        <v>12</v>
      </c>
      <c r="C14" s="426"/>
      <c r="D14" s="389">
        <f>'mau 46 DT CD NSDP'!C13</f>
        <v>0</v>
      </c>
      <c r="E14" s="390"/>
      <c r="F14" s="390"/>
      <c r="G14" s="392"/>
    </row>
    <row r="15" spans="1:248" s="386" customFormat="1" ht="16.5" customHeight="1">
      <c r="A15" s="58" t="s">
        <v>71</v>
      </c>
      <c r="B15" s="201" t="s">
        <v>117</v>
      </c>
      <c r="C15" s="426"/>
      <c r="D15" s="389">
        <f>'mau 46 DT CD NSDP'!C14</f>
        <v>0</v>
      </c>
      <c r="E15" s="390"/>
      <c r="F15" s="390"/>
      <c r="G15" s="392"/>
    </row>
    <row r="16" spans="1:248" s="386" customFormat="1" ht="31.5">
      <c r="A16" s="58" t="s">
        <v>73</v>
      </c>
      <c r="B16" s="201" t="s">
        <v>340</v>
      </c>
      <c r="C16" s="426"/>
      <c r="D16" s="389">
        <f>'mau 46 DT CD NSDP'!C15</f>
        <v>0</v>
      </c>
      <c r="E16" s="390"/>
      <c r="F16" s="390"/>
      <c r="G16" s="392"/>
    </row>
    <row r="17" spans="1:7" s="413" customFormat="1" ht="16.5" customHeight="1">
      <c r="A17" s="387" t="s">
        <v>79</v>
      </c>
      <c r="B17" s="487" t="s">
        <v>268</v>
      </c>
      <c r="C17" s="427"/>
      <c r="D17" s="389" t="e">
        <f>D18+D24+D28</f>
        <v>#REF!</v>
      </c>
      <c r="E17" s="389" t="e">
        <f>E18+E24+E28</f>
        <v>#REF!</v>
      </c>
      <c r="F17" s="412"/>
      <c r="G17" s="439"/>
    </row>
    <row r="18" spans="1:7" s="413" customFormat="1" ht="16.5" customHeight="1">
      <c r="A18" s="387" t="s">
        <v>20</v>
      </c>
      <c r="B18" s="284" t="s">
        <v>341</v>
      </c>
      <c r="C18" s="427" t="e">
        <f>C19+C20+C21+C22</f>
        <v>#REF!</v>
      </c>
      <c r="D18" s="389" t="e">
        <f>SUM(D19:D23)</f>
        <v>#REF!</v>
      </c>
      <c r="E18" s="389" t="e">
        <f>SUM(E19:E23)</f>
        <v>#REF!</v>
      </c>
      <c r="F18" s="412"/>
      <c r="G18" s="439"/>
    </row>
    <row r="19" spans="1:7" s="398" customFormat="1" ht="15" customHeight="1">
      <c r="A19" s="100">
        <v>1</v>
      </c>
      <c r="B19" s="405" t="s">
        <v>256</v>
      </c>
      <c r="C19" s="415" t="e">
        <f>'MAU 37 DT chi Tinh'!#REF!</f>
        <v>#REF!</v>
      </c>
      <c r="D19" s="394" t="e">
        <f>'mau 46 DT CD NSDP'!C18</f>
        <v>#REF!</v>
      </c>
      <c r="E19" s="396" t="e">
        <f>#REF!+#REF!</f>
        <v>#REF!</v>
      </c>
      <c r="F19" s="396"/>
      <c r="G19" s="397"/>
    </row>
    <row r="20" spans="1:7" s="398" customFormat="1" ht="16.5" customHeight="1">
      <c r="A20" s="100">
        <v>2</v>
      </c>
      <c r="B20" s="405" t="s">
        <v>258</v>
      </c>
      <c r="C20" s="415" t="e">
        <f>'MAU 37 DT chi Tinh'!#REF!</f>
        <v>#REF!</v>
      </c>
      <c r="D20" s="394" t="e">
        <f>'mau 46 DT CD NSDP'!C19</f>
        <v>#REF!</v>
      </c>
      <c r="E20" s="396" t="e">
        <f>#REF!</f>
        <v>#REF!</v>
      </c>
      <c r="F20" s="396"/>
      <c r="G20" s="397"/>
    </row>
    <row r="21" spans="1:7" s="398" customFormat="1" ht="16.5" customHeight="1">
      <c r="A21" s="100">
        <v>4</v>
      </c>
      <c r="B21" s="405" t="s">
        <v>70</v>
      </c>
      <c r="C21" s="415" t="e">
        <f>'MAU 37 DT chi Tinh'!#REF!</f>
        <v>#REF!</v>
      </c>
      <c r="D21" s="394" t="e">
        <f>'MAU 37 DT chi Tinh'!C32</f>
        <v>#REF!</v>
      </c>
      <c r="E21" s="396" t="e">
        <f>#REF!</f>
        <v>#REF!</v>
      </c>
      <c r="F21" s="396"/>
      <c r="G21" s="397"/>
    </row>
    <row r="22" spans="1:7" ht="15.95" customHeight="1">
      <c r="A22" s="100">
        <v>5</v>
      </c>
      <c r="B22" s="393" t="s">
        <v>342</v>
      </c>
      <c r="C22" s="425" t="e">
        <f>'MAU 37 DT chi Tinh'!#REF!</f>
        <v>#REF!</v>
      </c>
      <c r="D22" s="406" t="e">
        <f>'MAU 37 DT chi Tinh'!C33</f>
        <v>#REF!</v>
      </c>
      <c r="E22" s="396" t="e">
        <f>#REF!</f>
        <v>#REF!</v>
      </c>
      <c r="F22" s="407"/>
      <c r="G22" s="440"/>
    </row>
    <row r="23" spans="1:7" ht="15.95" customHeight="1">
      <c r="A23" s="100">
        <v>6</v>
      </c>
      <c r="B23" s="393" t="s">
        <v>354</v>
      </c>
      <c r="C23" s="425"/>
      <c r="D23" s="406" t="e">
        <f>'mau 46 DT CD NSDP'!C23</f>
        <v>#REF!</v>
      </c>
      <c r="E23" s="396" t="e">
        <f>#REF!</f>
        <v>#REF!</v>
      </c>
      <c r="F23" s="407"/>
      <c r="G23" s="440"/>
    </row>
    <row r="24" spans="1:7" s="149" customFormat="1" ht="20.25" customHeight="1">
      <c r="A24" s="437" t="s">
        <v>21</v>
      </c>
      <c r="B24" s="284" t="s">
        <v>343</v>
      </c>
      <c r="C24" s="428" t="e">
        <f>'MAU 37 DT chi Tinh'!#REF!</f>
        <v>#REF!</v>
      </c>
      <c r="D24" s="507" t="e">
        <f>'mau 46 DT CD NSDP'!C24</f>
        <v>#REF!</v>
      </c>
      <c r="E24" s="409" t="e">
        <f>#REF!</f>
        <v>#REF!</v>
      </c>
      <c r="F24" s="408"/>
      <c r="G24" s="410"/>
    </row>
    <row r="25" spans="1:7" s="149" customFormat="1" ht="20.25" customHeight="1">
      <c r="A25" s="401">
        <v>1</v>
      </c>
      <c r="B25" s="405" t="s">
        <v>228</v>
      </c>
      <c r="C25" s="416" t="e">
        <f>'MAU 37 DT chi Tinh'!#REF!</f>
        <v>#REF!</v>
      </c>
      <c r="D25" s="408" t="e">
        <f>'mau 46 DT CD NSDP'!C25</f>
        <v>#REF!</v>
      </c>
      <c r="E25" s="408" t="e">
        <f>#REF!</f>
        <v>#REF!</v>
      </c>
      <c r="F25" s="408"/>
      <c r="G25" s="410"/>
    </row>
    <row r="26" spans="1:7" s="149" customFormat="1" ht="20.25" customHeight="1">
      <c r="A26" s="401">
        <v>2</v>
      </c>
      <c r="B26" s="405" t="s">
        <v>356</v>
      </c>
      <c r="C26" s="416" t="e">
        <f>'MAU 37 DT chi Tinh'!#REF!</f>
        <v>#REF!</v>
      </c>
      <c r="D26" s="408" t="e">
        <f>'mau 46 DT CD NSDP'!C26</f>
        <v>#REF!</v>
      </c>
      <c r="E26" s="408" t="e">
        <f>#REF!</f>
        <v>#REF!</v>
      </c>
      <c r="F26" s="408"/>
      <c r="G26" s="410"/>
    </row>
    <row r="27" spans="1:7" s="149" customFormat="1" ht="20.25" customHeight="1">
      <c r="A27" s="401">
        <v>3</v>
      </c>
      <c r="B27" s="405" t="s">
        <v>307</v>
      </c>
      <c r="C27" s="416" t="e">
        <f>'MAU 37 DT chi Tinh'!#REF!</f>
        <v>#REF!</v>
      </c>
      <c r="D27" s="408" t="e">
        <f>'mau 46 DT CD NSDP'!C27</f>
        <v>#REF!</v>
      </c>
      <c r="E27" s="408" t="e">
        <f>#REF!</f>
        <v>#REF!</v>
      </c>
      <c r="F27" s="408"/>
      <c r="G27" s="410"/>
    </row>
    <row r="28" spans="1:7" s="398" customFormat="1">
      <c r="A28" s="387" t="s">
        <v>69</v>
      </c>
      <c r="B28" s="283" t="s">
        <v>287</v>
      </c>
      <c r="C28" s="429" t="e">
        <f>'MAU 37 DT chi Tinh'!#REF!</f>
        <v>#REF!</v>
      </c>
      <c r="D28" s="408">
        <f>'mau 46 DT CD NSDP'!C28</f>
        <v>0</v>
      </c>
      <c r="E28" s="396"/>
      <c r="F28" s="395"/>
      <c r="G28" s="397"/>
    </row>
    <row r="29" spans="1:7" s="398" customFormat="1" ht="17.25" customHeight="1">
      <c r="A29" s="387" t="s">
        <v>83</v>
      </c>
      <c r="B29" s="487" t="s">
        <v>344</v>
      </c>
      <c r="C29" s="429"/>
      <c r="D29" s="391"/>
      <c r="E29" s="396"/>
      <c r="F29" s="395"/>
      <c r="G29" s="397"/>
    </row>
    <row r="30" spans="1:7" s="398" customFormat="1" ht="17.25" customHeight="1">
      <c r="A30" s="387" t="s">
        <v>85</v>
      </c>
      <c r="B30" s="487" t="s">
        <v>345</v>
      </c>
      <c r="C30" s="429"/>
      <c r="D30" s="391"/>
      <c r="E30" s="396"/>
      <c r="F30" s="395"/>
      <c r="G30" s="397"/>
    </row>
    <row r="31" spans="1:7" s="398" customFormat="1" ht="17.25" customHeight="1">
      <c r="A31" s="100">
        <v>1</v>
      </c>
      <c r="B31" s="405" t="s">
        <v>346</v>
      </c>
      <c r="C31" s="430"/>
      <c r="D31" s="396"/>
      <c r="E31" s="396"/>
      <c r="F31" s="395"/>
      <c r="G31" s="397"/>
    </row>
    <row r="32" spans="1:7" s="398" customFormat="1" ht="17.25" customHeight="1">
      <c r="A32" s="100">
        <v>2</v>
      </c>
      <c r="B32" s="405" t="s">
        <v>347</v>
      </c>
      <c r="C32" s="430"/>
      <c r="D32" s="396"/>
      <c r="E32" s="396"/>
      <c r="F32" s="395"/>
      <c r="G32" s="397"/>
    </row>
    <row r="33" spans="1:7" s="335" customFormat="1" ht="17.25" hidden="1" customHeight="1">
      <c r="A33" s="418"/>
      <c r="B33" s="419"/>
      <c r="C33" s="430"/>
      <c r="D33" s="396"/>
      <c r="E33" s="416"/>
      <c r="F33" s="421"/>
      <c r="G33" s="420"/>
    </row>
    <row r="34" spans="1:7" s="335" customFormat="1" hidden="1">
      <c r="A34" s="331"/>
      <c r="B34" s="330"/>
      <c r="C34" s="430"/>
      <c r="D34" s="396"/>
      <c r="E34" s="416"/>
      <c r="F34" s="421"/>
      <c r="G34" s="420"/>
    </row>
    <row r="35" spans="1:7" s="335" customFormat="1" hidden="1">
      <c r="A35" s="331"/>
      <c r="B35" s="330"/>
      <c r="C35" s="430"/>
      <c r="D35" s="396"/>
      <c r="E35" s="416"/>
      <c r="F35" s="421"/>
      <c r="G35" s="420"/>
    </row>
    <row r="36" spans="1:7" s="335" customFormat="1" hidden="1">
      <c r="A36" s="331"/>
      <c r="B36" s="330"/>
      <c r="C36" s="430"/>
      <c r="D36" s="396"/>
      <c r="E36" s="416"/>
      <c r="F36" s="421"/>
      <c r="G36" s="420"/>
    </row>
    <row r="37" spans="1:7" s="335" customFormat="1" hidden="1">
      <c r="A37" s="422"/>
      <c r="B37" s="330"/>
      <c r="C37" s="430"/>
      <c r="D37" s="396"/>
      <c r="E37" s="416"/>
      <c r="F37" s="420"/>
      <c r="G37" s="420"/>
    </row>
    <row r="38" spans="1:7" s="335" customFormat="1" hidden="1">
      <c r="A38" s="422"/>
      <c r="B38" s="330"/>
      <c r="C38" s="430"/>
      <c r="D38" s="396"/>
      <c r="E38" s="416"/>
      <c r="F38" s="421"/>
      <c r="G38" s="420"/>
    </row>
    <row r="39" spans="1:7">
      <c r="A39" s="493" t="s">
        <v>86</v>
      </c>
      <c r="B39" s="493" t="s">
        <v>348</v>
      </c>
      <c r="C39" s="429"/>
      <c r="D39" s="391"/>
      <c r="E39" s="508"/>
      <c r="F39" s="494"/>
      <c r="G39" s="440"/>
    </row>
    <row r="40" spans="1:7">
      <c r="A40" s="162">
        <v>1</v>
      </c>
      <c r="B40" s="440" t="s">
        <v>349</v>
      </c>
      <c r="C40" s="420"/>
      <c r="D40" s="440"/>
      <c r="E40" s="440"/>
      <c r="F40" s="408"/>
      <c r="G40" s="440"/>
    </row>
    <row r="41" spans="1:7">
      <c r="A41" s="495">
        <v>2</v>
      </c>
      <c r="B41" s="484" t="s">
        <v>350</v>
      </c>
      <c r="C41" s="496"/>
      <c r="D41" s="484"/>
      <c r="E41" s="484"/>
      <c r="F41" s="484"/>
      <c r="G41" s="484"/>
    </row>
  </sheetData>
  <mergeCells count="7">
    <mergeCell ref="B4:B5"/>
    <mergeCell ref="A4:A5"/>
    <mergeCell ref="B1:G1"/>
    <mergeCell ref="B2:G2"/>
    <mergeCell ref="D4:D5"/>
    <mergeCell ref="F4:F5"/>
    <mergeCell ref="G4:G5"/>
  </mergeCells>
  <pageMargins left="0.70866141732283472" right="0.70866141732283472" top="0.74803149606299213" bottom="0.74803149606299213" header="0.31496062992125984" footer="0.31496062992125984"/>
  <pageSetup scale="64" fitToHeight="0"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6:IN40"/>
  <sheetViews>
    <sheetView tabSelected="1" workbookViewId="0">
      <selection sqref="A1:XFD1"/>
    </sheetView>
  </sheetViews>
  <sheetFormatPr defaultRowHeight="15.75"/>
  <cols>
    <col min="1" max="1" width="5.28515625" style="383" customWidth="1"/>
    <col min="2" max="2" width="54.85546875" style="146" customWidth="1"/>
    <col min="3" max="3" width="17.28515625" style="146" customWidth="1"/>
    <col min="4" max="4" width="14.7109375" style="146" customWidth="1"/>
    <col min="5" max="5" width="9.7109375" style="146" customWidth="1"/>
    <col min="6" max="6" width="8.7109375" style="146" customWidth="1"/>
    <col min="7" max="7" width="14.28515625" style="146" customWidth="1"/>
    <col min="8" max="8" width="31.42578125" style="146" customWidth="1"/>
    <col min="9" max="248" width="9.140625" style="146"/>
    <col min="249" max="249" width="5.28515625" style="146" customWidth="1"/>
    <col min="250" max="250" width="40.28515625" style="146" bestFit="1" customWidth="1"/>
    <col min="251" max="251" width="16.5703125" style="146" customWidth="1"/>
    <col min="252" max="252" width="17.28515625" style="146" customWidth="1"/>
    <col min="253" max="253" width="12.7109375" style="146" bestFit="1" customWidth="1"/>
    <col min="254" max="254" width="12.7109375" style="146" customWidth="1"/>
    <col min="255" max="255" width="14.7109375" style="146" customWidth="1"/>
    <col min="256" max="256" width="12.7109375" style="146" customWidth="1"/>
    <col min="257" max="259" width="14.42578125" style="146" customWidth="1"/>
    <col min="260" max="260" width="9.85546875" style="146" customWidth="1"/>
    <col min="261" max="261" width="9.7109375" style="146" customWidth="1"/>
    <col min="262" max="262" width="8.7109375" style="146" customWidth="1"/>
    <col min="263" max="504" width="9.140625" style="146"/>
    <col min="505" max="505" width="5.28515625" style="146" customWidth="1"/>
    <col min="506" max="506" width="40.28515625" style="146" bestFit="1" customWidth="1"/>
    <col min="507" max="507" width="16.5703125" style="146" customWidth="1"/>
    <col min="508" max="508" width="17.28515625" style="146" customWidth="1"/>
    <col min="509" max="509" width="12.7109375" style="146" bestFit="1" customWidth="1"/>
    <col min="510" max="510" width="12.7109375" style="146" customWidth="1"/>
    <col min="511" max="511" width="14.7109375" style="146" customWidth="1"/>
    <col min="512" max="512" width="12.7109375" style="146" customWidth="1"/>
    <col min="513" max="515" width="14.42578125" style="146" customWidth="1"/>
    <col min="516" max="516" width="9.85546875" style="146" customWidth="1"/>
    <col min="517" max="517" width="9.7109375" style="146" customWidth="1"/>
    <col min="518" max="518" width="8.7109375" style="146" customWidth="1"/>
    <col min="519" max="760" width="9.140625" style="146"/>
    <col min="761" max="761" width="5.28515625" style="146" customWidth="1"/>
    <col min="762" max="762" width="40.28515625" style="146" bestFit="1" customWidth="1"/>
    <col min="763" max="763" width="16.5703125" style="146" customWidth="1"/>
    <col min="764" max="764" width="17.28515625" style="146" customWidth="1"/>
    <col min="765" max="765" width="12.7109375" style="146" bestFit="1" customWidth="1"/>
    <col min="766" max="766" width="12.7109375" style="146" customWidth="1"/>
    <col min="767" max="767" width="14.7109375" style="146" customWidth="1"/>
    <col min="768" max="768" width="12.7109375" style="146" customWidth="1"/>
    <col min="769" max="771" width="14.42578125" style="146" customWidth="1"/>
    <col min="772" max="772" width="9.85546875" style="146" customWidth="1"/>
    <col min="773" max="773" width="9.7109375" style="146" customWidth="1"/>
    <col min="774" max="774" width="8.7109375" style="146" customWidth="1"/>
    <col min="775" max="1016" width="9.140625" style="146"/>
    <col min="1017" max="1017" width="5.28515625" style="146" customWidth="1"/>
    <col min="1018" max="1018" width="40.28515625" style="146" bestFit="1" customWidth="1"/>
    <col min="1019" max="1019" width="16.5703125" style="146" customWidth="1"/>
    <col min="1020" max="1020" width="17.28515625" style="146" customWidth="1"/>
    <col min="1021" max="1021" width="12.7109375" style="146" bestFit="1" customWidth="1"/>
    <col min="1022" max="1022" width="12.7109375" style="146" customWidth="1"/>
    <col min="1023" max="1023" width="14.7109375" style="146" customWidth="1"/>
    <col min="1024" max="1024" width="12.7109375" style="146" customWidth="1"/>
    <col min="1025" max="1027" width="14.42578125" style="146" customWidth="1"/>
    <col min="1028" max="1028" width="9.85546875" style="146" customWidth="1"/>
    <col min="1029" max="1029" width="9.7109375" style="146" customWidth="1"/>
    <col min="1030" max="1030" width="8.7109375" style="146" customWidth="1"/>
    <col min="1031" max="1272" width="9.140625" style="146"/>
    <col min="1273" max="1273" width="5.28515625" style="146" customWidth="1"/>
    <col min="1274" max="1274" width="40.28515625" style="146" bestFit="1" customWidth="1"/>
    <col min="1275" max="1275" width="16.5703125" style="146" customWidth="1"/>
    <col min="1276" max="1276" width="17.28515625" style="146" customWidth="1"/>
    <col min="1277" max="1277" width="12.7109375" style="146" bestFit="1" customWidth="1"/>
    <col min="1278" max="1278" width="12.7109375" style="146" customWidth="1"/>
    <col min="1279" max="1279" width="14.7109375" style="146" customWidth="1"/>
    <col min="1280" max="1280" width="12.7109375" style="146" customWidth="1"/>
    <col min="1281" max="1283" width="14.42578125" style="146" customWidth="1"/>
    <col min="1284" max="1284" width="9.85546875" style="146" customWidth="1"/>
    <col min="1285" max="1285" width="9.7109375" style="146" customWidth="1"/>
    <col min="1286" max="1286" width="8.7109375" style="146" customWidth="1"/>
    <col min="1287" max="1528" width="9.140625" style="146"/>
    <col min="1529" max="1529" width="5.28515625" style="146" customWidth="1"/>
    <col min="1530" max="1530" width="40.28515625" style="146" bestFit="1" customWidth="1"/>
    <col min="1531" max="1531" width="16.5703125" style="146" customWidth="1"/>
    <col min="1532" max="1532" width="17.28515625" style="146" customWidth="1"/>
    <col min="1533" max="1533" width="12.7109375" style="146" bestFit="1" customWidth="1"/>
    <col min="1534" max="1534" width="12.7109375" style="146" customWidth="1"/>
    <col min="1535" max="1535" width="14.7109375" style="146" customWidth="1"/>
    <col min="1536" max="1536" width="12.7109375" style="146" customWidth="1"/>
    <col min="1537" max="1539" width="14.42578125" style="146" customWidth="1"/>
    <col min="1540" max="1540" width="9.85546875" style="146" customWidth="1"/>
    <col min="1541" max="1541" width="9.7109375" style="146" customWidth="1"/>
    <col min="1542" max="1542" width="8.7109375" style="146" customWidth="1"/>
    <col min="1543" max="1784" width="9.140625" style="146"/>
    <col min="1785" max="1785" width="5.28515625" style="146" customWidth="1"/>
    <col min="1786" max="1786" width="40.28515625" style="146" bestFit="1" customWidth="1"/>
    <col min="1787" max="1787" width="16.5703125" style="146" customWidth="1"/>
    <col min="1788" max="1788" width="17.28515625" style="146" customWidth="1"/>
    <col min="1789" max="1789" width="12.7109375" style="146" bestFit="1" customWidth="1"/>
    <col min="1790" max="1790" width="12.7109375" style="146" customWidth="1"/>
    <col min="1791" max="1791" width="14.7109375" style="146" customWidth="1"/>
    <col min="1792" max="1792" width="12.7109375" style="146" customWidth="1"/>
    <col min="1793" max="1795" width="14.42578125" style="146" customWidth="1"/>
    <col min="1796" max="1796" width="9.85546875" style="146" customWidth="1"/>
    <col min="1797" max="1797" width="9.7109375" style="146" customWidth="1"/>
    <col min="1798" max="1798" width="8.7109375" style="146" customWidth="1"/>
    <col min="1799" max="2040" width="9.140625" style="146"/>
    <col min="2041" max="2041" width="5.28515625" style="146" customWidth="1"/>
    <col min="2042" max="2042" width="40.28515625" style="146" bestFit="1" customWidth="1"/>
    <col min="2043" max="2043" width="16.5703125" style="146" customWidth="1"/>
    <col min="2044" max="2044" width="17.28515625" style="146" customWidth="1"/>
    <col min="2045" max="2045" width="12.7109375" style="146" bestFit="1" customWidth="1"/>
    <col min="2046" max="2046" width="12.7109375" style="146" customWidth="1"/>
    <col min="2047" max="2047" width="14.7109375" style="146" customWidth="1"/>
    <col min="2048" max="2048" width="12.7109375" style="146" customWidth="1"/>
    <col min="2049" max="2051" width="14.42578125" style="146" customWidth="1"/>
    <col min="2052" max="2052" width="9.85546875" style="146" customWidth="1"/>
    <col min="2053" max="2053" width="9.7109375" style="146" customWidth="1"/>
    <col min="2054" max="2054" width="8.7109375" style="146" customWidth="1"/>
    <col min="2055" max="2296" width="9.140625" style="146"/>
    <col min="2297" max="2297" width="5.28515625" style="146" customWidth="1"/>
    <col min="2298" max="2298" width="40.28515625" style="146" bestFit="1" customWidth="1"/>
    <col min="2299" max="2299" width="16.5703125" style="146" customWidth="1"/>
    <col min="2300" max="2300" width="17.28515625" style="146" customWidth="1"/>
    <col min="2301" max="2301" width="12.7109375" style="146" bestFit="1" customWidth="1"/>
    <col min="2302" max="2302" width="12.7109375" style="146" customWidth="1"/>
    <col min="2303" max="2303" width="14.7109375" style="146" customWidth="1"/>
    <col min="2304" max="2304" width="12.7109375" style="146" customWidth="1"/>
    <col min="2305" max="2307" width="14.42578125" style="146" customWidth="1"/>
    <col min="2308" max="2308" width="9.85546875" style="146" customWidth="1"/>
    <col min="2309" max="2309" width="9.7109375" style="146" customWidth="1"/>
    <col min="2310" max="2310" width="8.7109375" style="146" customWidth="1"/>
    <col min="2311" max="2552" width="9.140625" style="146"/>
    <col min="2553" max="2553" width="5.28515625" style="146" customWidth="1"/>
    <col min="2554" max="2554" width="40.28515625" style="146" bestFit="1" customWidth="1"/>
    <col min="2555" max="2555" width="16.5703125" style="146" customWidth="1"/>
    <col min="2556" max="2556" width="17.28515625" style="146" customWidth="1"/>
    <col min="2557" max="2557" width="12.7109375" style="146" bestFit="1" customWidth="1"/>
    <col min="2558" max="2558" width="12.7109375" style="146" customWidth="1"/>
    <col min="2559" max="2559" width="14.7109375" style="146" customWidth="1"/>
    <col min="2560" max="2560" width="12.7109375" style="146" customWidth="1"/>
    <col min="2561" max="2563" width="14.42578125" style="146" customWidth="1"/>
    <col min="2564" max="2564" width="9.85546875" style="146" customWidth="1"/>
    <col min="2565" max="2565" width="9.7109375" style="146" customWidth="1"/>
    <col min="2566" max="2566" width="8.7109375" style="146" customWidth="1"/>
    <col min="2567" max="2808" width="9.140625" style="146"/>
    <col min="2809" max="2809" width="5.28515625" style="146" customWidth="1"/>
    <col min="2810" max="2810" width="40.28515625" style="146" bestFit="1" customWidth="1"/>
    <col min="2811" max="2811" width="16.5703125" style="146" customWidth="1"/>
    <col min="2812" max="2812" width="17.28515625" style="146" customWidth="1"/>
    <col min="2813" max="2813" width="12.7109375" style="146" bestFit="1" customWidth="1"/>
    <col min="2814" max="2814" width="12.7109375" style="146" customWidth="1"/>
    <col min="2815" max="2815" width="14.7109375" style="146" customWidth="1"/>
    <col min="2816" max="2816" width="12.7109375" style="146" customWidth="1"/>
    <col min="2817" max="2819" width="14.42578125" style="146" customWidth="1"/>
    <col min="2820" max="2820" width="9.85546875" style="146" customWidth="1"/>
    <col min="2821" max="2821" width="9.7109375" style="146" customWidth="1"/>
    <col min="2822" max="2822" width="8.7109375" style="146" customWidth="1"/>
    <col min="2823" max="3064" width="9.140625" style="146"/>
    <col min="3065" max="3065" width="5.28515625" style="146" customWidth="1"/>
    <col min="3066" max="3066" width="40.28515625" style="146" bestFit="1" customWidth="1"/>
    <col min="3067" max="3067" width="16.5703125" style="146" customWidth="1"/>
    <col min="3068" max="3068" width="17.28515625" style="146" customWidth="1"/>
    <col min="3069" max="3069" width="12.7109375" style="146" bestFit="1" customWidth="1"/>
    <col min="3070" max="3070" width="12.7109375" style="146" customWidth="1"/>
    <col min="3071" max="3071" width="14.7109375" style="146" customWidth="1"/>
    <col min="3072" max="3072" width="12.7109375" style="146" customWidth="1"/>
    <col min="3073" max="3075" width="14.42578125" style="146" customWidth="1"/>
    <col min="3076" max="3076" width="9.85546875" style="146" customWidth="1"/>
    <col min="3077" max="3077" width="9.7109375" style="146" customWidth="1"/>
    <col min="3078" max="3078" width="8.7109375" style="146" customWidth="1"/>
    <col min="3079" max="3320" width="9.140625" style="146"/>
    <col min="3321" max="3321" width="5.28515625" style="146" customWidth="1"/>
    <col min="3322" max="3322" width="40.28515625" style="146" bestFit="1" customWidth="1"/>
    <col min="3323" max="3323" width="16.5703125" style="146" customWidth="1"/>
    <col min="3324" max="3324" width="17.28515625" style="146" customWidth="1"/>
    <col min="3325" max="3325" width="12.7109375" style="146" bestFit="1" customWidth="1"/>
    <col min="3326" max="3326" width="12.7109375" style="146" customWidth="1"/>
    <col min="3327" max="3327" width="14.7109375" style="146" customWidth="1"/>
    <col min="3328" max="3328" width="12.7109375" style="146" customWidth="1"/>
    <col min="3329" max="3331" width="14.42578125" style="146" customWidth="1"/>
    <col min="3332" max="3332" width="9.85546875" style="146" customWidth="1"/>
    <col min="3333" max="3333" width="9.7109375" style="146" customWidth="1"/>
    <col min="3334" max="3334" width="8.7109375" style="146" customWidth="1"/>
    <col min="3335" max="3576" width="9.140625" style="146"/>
    <col min="3577" max="3577" width="5.28515625" style="146" customWidth="1"/>
    <col min="3578" max="3578" width="40.28515625" style="146" bestFit="1" customWidth="1"/>
    <col min="3579" max="3579" width="16.5703125" style="146" customWidth="1"/>
    <col min="3580" max="3580" width="17.28515625" style="146" customWidth="1"/>
    <col min="3581" max="3581" width="12.7109375" style="146" bestFit="1" customWidth="1"/>
    <col min="3582" max="3582" width="12.7109375" style="146" customWidth="1"/>
    <col min="3583" max="3583" width="14.7109375" style="146" customWidth="1"/>
    <col min="3584" max="3584" width="12.7109375" style="146" customWidth="1"/>
    <col min="3585" max="3587" width="14.42578125" style="146" customWidth="1"/>
    <col min="3588" max="3588" width="9.85546875" style="146" customWidth="1"/>
    <col min="3589" max="3589" width="9.7109375" style="146" customWidth="1"/>
    <col min="3590" max="3590" width="8.7109375" style="146" customWidth="1"/>
    <col min="3591" max="3832" width="9.140625" style="146"/>
    <col min="3833" max="3833" width="5.28515625" style="146" customWidth="1"/>
    <col min="3834" max="3834" width="40.28515625" style="146" bestFit="1" customWidth="1"/>
    <col min="3835" max="3835" width="16.5703125" style="146" customWidth="1"/>
    <col min="3836" max="3836" width="17.28515625" style="146" customWidth="1"/>
    <col min="3837" max="3837" width="12.7109375" style="146" bestFit="1" customWidth="1"/>
    <col min="3838" max="3838" width="12.7109375" style="146" customWidth="1"/>
    <col min="3839" max="3839" width="14.7109375" style="146" customWidth="1"/>
    <col min="3840" max="3840" width="12.7109375" style="146" customWidth="1"/>
    <col min="3841" max="3843" width="14.42578125" style="146" customWidth="1"/>
    <col min="3844" max="3844" width="9.85546875" style="146" customWidth="1"/>
    <col min="3845" max="3845" width="9.7109375" style="146" customWidth="1"/>
    <col min="3846" max="3846" width="8.7109375" style="146" customWidth="1"/>
    <col min="3847" max="4088" width="9.140625" style="146"/>
    <col min="4089" max="4089" width="5.28515625" style="146" customWidth="1"/>
    <col min="4090" max="4090" width="40.28515625" style="146" bestFit="1" customWidth="1"/>
    <col min="4091" max="4091" width="16.5703125" style="146" customWidth="1"/>
    <col min="4092" max="4092" width="17.28515625" style="146" customWidth="1"/>
    <col min="4093" max="4093" width="12.7109375" style="146" bestFit="1" customWidth="1"/>
    <col min="4094" max="4094" width="12.7109375" style="146" customWidth="1"/>
    <col min="4095" max="4095" width="14.7109375" style="146" customWidth="1"/>
    <col min="4096" max="4096" width="12.7109375" style="146" customWidth="1"/>
    <col min="4097" max="4099" width="14.42578125" style="146" customWidth="1"/>
    <col min="4100" max="4100" width="9.85546875" style="146" customWidth="1"/>
    <col min="4101" max="4101" width="9.7109375" style="146" customWidth="1"/>
    <col min="4102" max="4102" width="8.7109375" style="146" customWidth="1"/>
    <col min="4103" max="4344" width="9.140625" style="146"/>
    <col min="4345" max="4345" width="5.28515625" style="146" customWidth="1"/>
    <col min="4346" max="4346" width="40.28515625" style="146" bestFit="1" customWidth="1"/>
    <col min="4347" max="4347" width="16.5703125" style="146" customWidth="1"/>
    <col min="4348" max="4348" width="17.28515625" style="146" customWidth="1"/>
    <col min="4349" max="4349" width="12.7109375" style="146" bestFit="1" customWidth="1"/>
    <col min="4350" max="4350" width="12.7109375" style="146" customWidth="1"/>
    <col min="4351" max="4351" width="14.7109375" style="146" customWidth="1"/>
    <col min="4352" max="4352" width="12.7109375" style="146" customWidth="1"/>
    <col min="4353" max="4355" width="14.42578125" style="146" customWidth="1"/>
    <col min="4356" max="4356" width="9.85546875" style="146" customWidth="1"/>
    <col min="4357" max="4357" width="9.7109375" style="146" customWidth="1"/>
    <col min="4358" max="4358" width="8.7109375" style="146" customWidth="1"/>
    <col min="4359" max="4600" width="9.140625" style="146"/>
    <col min="4601" max="4601" width="5.28515625" style="146" customWidth="1"/>
    <col min="4602" max="4602" width="40.28515625" style="146" bestFit="1" customWidth="1"/>
    <col min="4603" max="4603" width="16.5703125" style="146" customWidth="1"/>
    <col min="4604" max="4604" width="17.28515625" style="146" customWidth="1"/>
    <col min="4605" max="4605" width="12.7109375" style="146" bestFit="1" customWidth="1"/>
    <col min="4606" max="4606" width="12.7109375" style="146" customWidth="1"/>
    <col min="4607" max="4607" width="14.7109375" style="146" customWidth="1"/>
    <col min="4608" max="4608" width="12.7109375" style="146" customWidth="1"/>
    <col min="4609" max="4611" width="14.42578125" style="146" customWidth="1"/>
    <col min="4612" max="4612" width="9.85546875" style="146" customWidth="1"/>
    <col min="4613" max="4613" width="9.7109375" style="146" customWidth="1"/>
    <col min="4614" max="4614" width="8.7109375" style="146" customWidth="1"/>
    <col min="4615" max="4856" width="9.140625" style="146"/>
    <col min="4857" max="4857" width="5.28515625" style="146" customWidth="1"/>
    <col min="4858" max="4858" width="40.28515625" style="146" bestFit="1" customWidth="1"/>
    <col min="4859" max="4859" width="16.5703125" style="146" customWidth="1"/>
    <col min="4860" max="4860" width="17.28515625" style="146" customWidth="1"/>
    <col min="4861" max="4861" width="12.7109375" style="146" bestFit="1" customWidth="1"/>
    <col min="4862" max="4862" width="12.7109375" style="146" customWidth="1"/>
    <col min="4863" max="4863" width="14.7109375" style="146" customWidth="1"/>
    <col min="4864" max="4864" width="12.7109375" style="146" customWidth="1"/>
    <col min="4865" max="4867" width="14.42578125" style="146" customWidth="1"/>
    <col min="4868" max="4868" width="9.85546875" style="146" customWidth="1"/>
    <col min="4869" max="4869" width="9.7109375" style="146" customWidth="1"/>
    <col min="4870" max="4870" width="8.7109375" style="146" customWidth="1"/>
    <col min="4871" max="5112" width="9.140625" style="146"/>
    <col min="5113" max="5113" width="5.28515625" style="146" customWidth="1"/>
    <col min="5114" max="5114" width="40.28515625" style="146" bestFit="1" customWidth="1"/>
    <col min="5115" max="5115" width="16.5703125" style="146" customWidth="1"/>
    <col min="5116" max="5116" width="17.28515625" style="146" customWidth="1"/>
    <col min="5117" max="5117" width="12.7109375" style="146" bestFit="1" customWidth="1"/>
    <col min="5118" max="5118" width="12.7109375" style="146" customWidth="1"/>
    <col min="5119" max="5119" width="14.7109375" style="146" customWidth="1"/>
    <col min="5120" max="5120" width="12.7109375" style="146" customWidth="1"/>
    <col min="5121" max="5123" width="14.42578125" style="146" customWidth="1"/>
    <col min="5124" max="5124" width="9.85546875" style="146" customWidth="1"/>
    <col min="5125" max="5125" width="9.7109375" style="146" customWidth="1"/>
    <col min="5126" max="5126" width="8.7109375" style="146" customWidth="1"/>
    <col min="5127" max="5368" width="9.140625" style="146"/>
    <col min="5369" max="5369" width="5.28515625" style="146" customWidth="1"/>
    <col min="5370" max="5370" width="40.28515625" style="146" bestFit="1" customWidth="1"/>
    <col min="5371" max="5371" width="16.5703125" style="146" customWidth="1"/>
    <col min="5372" max="5372" width="17.28515625" style="146" customWidth="1"/>
    <col min="5373" max="5373" width="12.7109375" style="146" bestFit="1" customWidth="1"/>
    <col min="5374" max="5374" width="12.7109375" style="146" customWidth="1"/>
    <col min="5375" max="5375" width="14.7109375" style="146" customWidth="1"/>
    <col min="5376" max="5376" width="12.7109375" style="146" customWidth="1"/>
    <col min="5377" max="5379" width="14.42578125" style="146" customWidth="1"/>
    <col min="5380" max="5380" width="9.85546875" style="146" customWidth="1"/>
    <col min="5381" max="5381" width="9.7109375" style="146" customWidth="1"/>
    <col min="5382" max="5382" width="8.7109375" style="146" customWidth="1"/>
    <col min="5383" max="5624" width="9.140625" style="146"/>
    <col min="5625" max="5625" width="5.28515625" style="146" customWidth="1"/>
    <col min="5626" max="5626" width="40.28515625" style="146" bestFit="1" customWidth="1"/>
    <col min="5627" max="5627" width="16.5703125" style="146" customWidth="1"/>
    <col min="5628" max="5628" width="17.28515625" style="146" customWidth="1"/>
    <col min="5629" max="5629" width="12.7109375" style="146" bestFit="1" customWidth="1"/>
    <col min="5630" max="5630" width="12.7109375" style="146" customWidth="1"/>
    <col min="5631" max="5631" width="14.7109375" style="146" customWidth="1"/>
    <col min="5632" max="5632" width="12.7109375" style="146" customWidth="1"/>
    <col min="5633" max="5635" width="14.42578125" style="146" customWidth="1"/>
    <col min="5636" max="5636" width="9.85546875" style="146" customWidth="1"/>
    <col min="5637" max="5637" width="9.7109375" style="146" customWidth="1"/>
    <col min="5638" max="5638" width="8.7109375" style="146" customWidth="1"/>
    <col min="5639" max="5880" width="9.140625" style="146"/>
    <col min="5881" max="5881" width="5.28515625" style="146" customWidth="1"/>
    <col min="5882" max="5882" width="40.28515625" style="146" bestFit="1" customWidth="1"/>
    <col min="5883" max="5883" width="16.5703125" style="146" customWidth="1"/>
    <col min="5884" max="5884" width="17.28515625" style="146" customWidth="1"/>
    <col min="5885" max="5885" width="12.7109375" style="146" bestFit="1" customWidth="1"/>
    <col min="5886" max="5886" width="12.7109375" style="146" customWidth="1"/>
    <col min="5887" max="5887" width="14.7109375" style="146" customWidth="1"/>
    <col min="5888" max="5888" width="12.7109375" style="146" customWidth="1"/>
    <col min="5889" max="5891" width="14.42578125" style="146" customWidth="1"/>
    <col min="5892" max="5892" width="9.85546875" style="146" customWidth="1"/>
    <col min="5893" max="5893" width="9.7109375" style="146" customWidth="1"/>
    <col min="5894" max="5894" width="8.7109375" style="146" customWidth="1"/>
    <col min="5895" max="6136" width="9.140625" style="146"/>
    <col min="6137" max="6137" width="5.28515625" style="146" customWidth="1"/>
    <col min="6138" max="6138" width="40.28515625" style="146" bestFit="1" customWidth="1"/>
    <col min="6139" max="6139" width="16.5703125" style="146" customWidth="1"/>
    <col min="6140" max="6140" width="17.28515625" style="146" customWidth="1"/>
    <col min="6141" max="6141" width="12.7109375" style="146" bestFit="1" customWidth="1"/>
    <col min="6142" max="6142" width="12.7109375" style="146" customWidth="1"/>
    <col min="6143" max="6143" width="14.7109375" style="146" customWidth="1"/>
    <col min="6144" max="6144" width="12.7109375" style="146" customWidth="1"/>
    <col min="6145" max="6147" width="14.42578125" style="146" customWidth="1"/>
    <col min="6148" max="6148" width="9.85546875" style="146" customWidth="1"/>
    <col min="6149" max="6149" width="9.7109375" style="146" customWidth="1"/>
    <col min="6150" max="6150" width="8.7109375" style="146" customWidth="1"/>
    <col min="6151" max="6392" width="9.140625" style="146"/>
    <col min="6393" max="6393" width="5.28515625" style="146" customWidth="1"/>
    <col min="6394" max="6394" width="40.28515625" style="146" bestFit="1" customWidth="1"/>
    <col min="6395" max="6395" width="16.5703125" style="146" customWidth="1"/>
    <col min="6396" max="6396" width="17.28515625" style="146" customWidth="1"/>
    <col min="6397" max="6397" width="12.7109375" style="146" bestFit="1" customWidth="1"/>
    <col min="6398" max="6398" width="12.7109375" style="146" customWidth="1"/>
    <col min="6399" max="6399" width="14.7109375" style="146" customWidth="1"/>
    <col min="6400" max="6400" width="12.7109375" style="146" customWidth="1"/>
    <col min="6401" max="6403" width="14.42578125" style="146" customWidth="1"/>
    <col min="6404" max="6404" width="9.85546875" style="146" customWidth="1"/>
    <col min="6405" max="6405" width="9.7109375" style="146" customWidth="1"/>
    <col min="6406" max="6406" width="8.7109375" style="146" customWidth="1"/>
    <col min="6407" max="6648" width="9.140625" style="146"/>
    <col min="6649" max="6649" width="5.28515625" style="146" customWidth="1"/>
    <col min="6650" max="6650" width="40.28515625" style="146" bestFit="1" customWidth="1"/>
    <col min="6651" max="6651" width="16.5703125" style="146" customWidth="1"/>
    <col min="6652" max="6652" width="17.28515625" style="146" customWidth="1"/>
    <col min="6653" max="6653" width="12.7109375" style="146" bestFit="1" customWidth="1"/>
    <col min="6654" max="6654" width="12.7109375" style="146" customWidth="1"/>
    <col min="6655" max="6655" width="14.7109375" style="146" customWidth="1"/>
    <col min="6656" max="6656" width="12.7109375" style="146" customWidth="1"/>
    <col min="6657" max="6659" width="14.42578125" style="146" customWidth="1"/>
    <col min="6660" max="6660" width="9.85546875" style="146" customWidth="1"/>
    <col min="6661" max="6661" width="9.7109375" style="146" customWidth="1"/>
    <col min="6662" max="6662" width="8.7109375" style="146" customWidth="1"/>
    <col min="6663" max="6904" width="9.140625" style="146"/>
    <col min="6905" max="6905" width="5.28515625" style="146" customWidth="1"/>
    <col min="6906" max="6906" width="40.28515625" style="146" bestFit="1" customWidth="1"/>
    <col min="6907" max="6907" width="16.5703125" style="146" customWidth="1"/>
    <col min="6908" max="6908" width="17.28515625" style="146" customWidth="1"/>
    <col min="6909" max="6909" width="12.7109375" style="146" bestFit="1" customWidth="1"/>
    <col min="6910" max="6910" width="12.7109375" style="146" customWidth="1"/>
    <col min="6911" max="6911" width="14.7109375" style="146" customWidth="1"/>
    <col min="6912" max="6912" width="12.7109375" style="146" customWidth="1"/>
    <col min="6913" max="6915" width="14.42578125" style="146" customWidth="1"/>
    <col min="6916" max="6916" width="9.85546875" style="146" customWidth="1"/>
    <col min="6917" max="6917" width="9.7109375" style="146" customWidth="1"/>
    <col min="6918" max="6918" width="8.7109375" style="146" customWidth="1"/>
    <col min="6919" max="7160" width="9.140625" style="146"/>
    <col min="7161" max="7161" width="5.28515625" style="146" customWidth="1"/>
    <col min="7162" max="7162" width="40.28515625" style="146" bestFit="1" customWidth="1"/>
    <col min="7163" max="7163" width="16.5703125" style="146" customWidth="1"/>
    <col min="7164" max="7164" width="17.28515625" style="146" customWidth="1"/>
    <col min="7165" max="7165" width="12.7109375" style="146" bestFit="1" customWidth="1"/>
    <col min="7166" max="7166" width="12.7109375" style="146" customWidth="1"/>
    <col min="7167" max="7167" width="14.7109375" style="146" customWidth="1"/>
    <col min="7168" max="7168" width="12.7109375" style="146" customWidth="1"/>
    <col min="7169" max="7171" width="14.42578125" style="146" customWidth="1"/>
    <col min="7172" max="7172" width="9.85546875" style="146" customWidth="1"/>
    <col min="7173" max="7173" width="9.7109375" style="146" customWidth="1"/>
    <col min="7174" max="7174" width="8.7109375" style="146" customWidth="1"/>
    <col min="7175" max="7416" width="9.140625" style="146"/>
    <col min="7417" max="7417" width="5.28515625" style="146" customWidth="1"/>
    <col min="7418" max="7418" width="40.28515625" style="146" bestFit="1" customWidth="1"/>
    <col min="7419" max="7419" width="16.5703125" style="146" customWidth="1"/>
    <col min="7420" max="7420" width="17.28515625" style="146" customWidth="1"/>
    <col min="7421" max="7421" width="12.7109375" style="146" bestFit="1" customWidth="1"/>
    <col min="7422" max="7422" width="12.7109375" style="146" customWidth="1"/>
    <col min="7423" max="7423" width="14.7109375" style="146" customWidth="1"/>
    <col min="7424" max="7424" width="12.7109375" style="146" customWidth="1"/>
    <col min="7425" max="7427" width="14.42578125" style="146" customWidth="1"/>
    <col min="7428" max="7428" width="9.85546875" style="146" customWidth="1"/>
    <col min="7429" max="7429" width="9.7109375" style="146" customWidth="1"/>
    <col min="7430" max="7430" width="8.7109375" style="146" customWidth="1"/>
    <col min="7431" max="7672" width="9.140625" style="146"/>
    <col min="7673" max="7673" width="5.28515625" style="146" customWidth="1"/>
    <col min="7674" max="7674" width="40.28515625" style="146" bestFit="1" customWidth="1"/>
    <col min="7675" max="7675" width="16.5703125" style="146" customWidth="1"/>
    <col min="7676" max="7676" width="17.28515625" style="146" customWidth="1"/>
    <col min="7677" max="7677" width="12.7109375" style="146" bestFit="1" customWidth="1"/>
    <col min="7678" max="7678" width="12.7109375" style="146" customWidth="1"/>
    <col min="7679" max="7679" width="14.7109375" style="146" customWidth="1"/>
    <col min="7680" max="7680" width="12.7109375" style="146" customWidth="1"/>
    <col min="7681" max="7683" width="14.42578125" style="146" customWidth="1"/>
    <col min="7684" max="7684" width="9.85546875" style="146" customWidth="1"/>
    <col min="7685" max="7685" width="9.7109375" style="146" customWidth="1"/>
    <col min="7686" max="7686" width="8.7109375" style="146" customWidth="1"/>
    <col min="7687" max="7928" width="9.140625" style="146"/>
    <col min="7929" max="7929" width="5.28515625" style="146" customWidth="1"/>
    <col min="7930" max="7930" width="40.28515625" style="146" bestFit="1" customWidth="1"/>
    <col min="7931" max="7931" width="16.5703125" style="146" customWidth="1"/>
    <col min="7932" max="7932" width="17.28515625" style="146" customWidth="1"/>
    <col min="7933" max="7933" width="12.7109375" style="146" bestFit="1" customWidth="1"/>
    <col min="7934" max="7934" width="12.7109375" style="146" customWidth="1"/>
    <col min="7935" max="7935" width="14.7109375" style="146" customWidth="1"/>
    <col min="7936" max="7936" width="12.7109375" style="146" customWidth="1"/>
    <col min="7937" max="7939" width="14.42578125" style="146" customWidth="1"/>
    <col min="7940" max="7940" width="9.85546875" style="146" customWidth="1"/>
    <col min="7941" max="7941" width="9.7109375" style="146" customWidth="1"/>
    <col min="7942" max="7942" width="8.7109375" style="146" customWidth="1"/>
    <col min="7943" max="8184" width="9.140625" style="146"/>
    <col min="8185" max="8185" width="5.28515625" style="146" customWidth="1"/>
    <col min="8186" max="8186" width="40.28515625" style="146" bestFit="1" customWidth="1"/>
    <col min="8187" max="8187" width="16.5703125" style="146" customWidth="1"/>
    <col min="8188" max="8188" width="17.28515625" style="146" customWidth="1"/>
    <col min="8189" max="8189" width="12.7109375" style="146" bestFit="1" customWidth="1"/>
    <col min="8190" max="8190" width="12.7109375" style="146" customWidth="1"/>
    <col min="8191" max="8191" width="14.7109375" style="146" customWidth="1"/>
    <col min="8192" max="8192" width="12.7109375" style="146" customWidth="1"/>
    <col min="8193" max="8195" width="14.42578125" style="146" customWidth="1"/>
    <col min="8196" max="8196" width="9.85546875" style="146" customWidth="1"/>
    <col min="8197" max="8197" width="9.7109375" style="146" customWidth="1"/>
    <col min="8198" max="8198" width="8.7109375" style="146" customWidth="1"/>
    <col min="8199" max="8440" width="9.140625" style="146"/>
    <col min="8441" max="8441" width="5.28515625" style="146" customWidth="1"/>
    <col min="8442" max="8442" width="40.28515625" style="146" bestFit="1" customWidth="1"/>
    <col min="8443" max="8443" width="16.5703125" style="146" customWidth="1"/>
    <col min="8444" max="8444" width="17.28515625" style="146" customWidth="1"/>
    <col min="8445" max="8445" width="12.7109375" style="146" bestFit="1" customWidth="1"/>
    <col min="8446" max="8446" width="12.7109375" style="146" customWidth="1"/>
    <col min="8447" max="8447" width="14.7109375" style="146" customWidth="1"/>
    <col min="8448" max="8448" width="12.7109375" style="146" customWidth="1"/>
    <col min="8449" max="8451" width="14.42578125" style="146" customWidth="1"/>
    <col min="8452" max="8452" width="9.85546875" style="146" customWidth="1"/>
    <col min="8453" max="8453" width="9.7109375" style="146" customWidth="1"/>
    <col min="8454" max="8454" width="8.7109375" style="146" customWidth="1"/>
    <col min="8455" max="8696" width="9.140625" style="146"/>
    <col min="8697" max="8697" width="5.28515625" style="146" customWidth="1"/>
    <col min="8698" max="8698" width="40.28515625" style="146" bestFit="1" customWidth="1"/>
    <col min="8699" max="8699" width="16.5703125" style="146" customWidth="1"/>
    <col min="8700" max="8700" width="17.28515625" style="146" customWidth="1"/>
    <col min="8701" max="8701" width="12.7109375" style="146" bestFit="1" customWidth="1"/>
    <col min="8702" max="8702" width="12.7109375" style="146" customWidth="1"/>
    <col min="8703" max="8703" width="14.7109375" style="146" customWidth="1"/>
    <col min="8704" max="8704" width="12.7109375" style="146" customWidth="1"/>
    <col min="8705" max="8707" width="14.42578125" style="146" customWidth="1"/>
    <col min="8708" max="8708" width="9.85546875" style="146" customWidth="1"/>
    <col min="8709" max="8709" width="9.7109375" style="146" customWidth="1"/>
    <col min="8710" max="8710" width="8.7109375" style="146" customWidth="1"/>
    <col min="8711" max="8952" width="9.140625" style="146"/>
    <col min="8953" max="8953" width="5.28515625" style="146" customWidth="1"/>
    <col min="8954" max="8954" width="40.28515625" style="146" bestFit="1" customWidth="1"/>
    <col min="8955" max="8955" width="16.5703125" style="146" customWidth="1"/>
    <col min="8956" max="8956" width="17.28515625" style="146" customWidth="1"/>
    <col min="8957" max="8957" width="12.7109375" style="146" bestFit="1" customWidth="1"/>
    <col min="8958" max="8958" width="12.7109375" style="146" customWidth="1"/>
    <col min="8959" max="8959" width="14.7109375" style="146" customWidth="1"/>
    <col min="8960" max="8960" width="12.7109375" style="146" customWidth="1"/>
    <col min="8961" max="8963" width="14.42578125" style="146" customWidth="1"/>
    <col min="8964" max="8964" width="9.85546875" style="146" customWidth="1"/>
    <col min="8965" max="8965" width="9.7109375" style="146" customWidth="1"/>
    <col min="8966" max="8966" width="8.7109375" style="146" customWidth="1"/>
    <col min="8967" max="9208" width="9.140625" style="146"/>
    <col min="9209" max="9209" width="5.28515625" style="146" customWidth="1"/>
    <col min="9210" max="9210" width="40.28515625" style="146" bestFit="1" customWidth="1"/>
    <col min="9211" max="9211" width="16.5703125" style="146" customWidth="1"/>
    <col min="9212" max="9212" width="17.28515625" style="146" customWidth="1"/>
    <col min="9213" max="9213" width="12.7109375" style="146" bestFit="1" customWidth="1"/>
    <col min="9214" max="9214" width="12.7109375" style="146" customWidth="1"/>
    <col min="9215" max="9215" width="14.7109375" style="146" customWidth="1"/>
    <col min="9216" max="9216" width="12.7109375" style="146" customWidth="1"/>
    <col min="9217" max="9219" width="14.42578125" style="146" customWidth="1"/>
    <col min="9220" max="9220" width="9.85546875" style="146" customWidth="1"/>
    <col min="9221" max="9221" width="9.7109375" style="146" customWidth="1"/>
    <col min="9222" max="9222" width="8.7109375" style="146" customWidth="1"/>
    <col min="9223" max="9464" width="9.140625" style="146"/>
    <col min="9465" max="9465" width="5.28515625" style="146" customWidth="1"/>
    <col min="9466" max="9466" width="40.28515625" style="146" bestFit="1" customWidth="1"/>
    <col min="9467" max="9467" width="16.5703125" style="146" customWidth="1"/>
    <col min="9468" max="9468" width="17.28515625" style="146" customWidth="1"/>
    <col min="9469" max="9469" width="12.7109375" style="146" bestFit="1" customWidth="1"/>
    <col min="9470" max="9470" width="12.7109375" style="146" customWidth="1"/>
    <col min="9471" max="9471" width="14.7109375" style="146" customWidth="1"/>
    <col min="9472" max="9472" width="12.7109375" style="146" customWidth="1"/>
    <col min="9473" max="9475" width="14.42578125" style="146" customWidth="1"/>
    <col min="9476" max="9476" width="9.85546875" style="146" customWidth="1"/>
    <col min="9477" max="9477" width="9.7109375" style="146" customWidth="1"/>
    <col min="9478" max="9478" width="8.7109375" style="146" customWidth="1"/>
    <col min="9479" max="9720" width="9.140625" style="146"/>
    <col min="9721" max="9721" width="5.28515625" style="146" customWidth="1"/>
    <col min="9722" max="9722" width="40.28515625" style="146" bestFit="1" customWidth="1"/>
    <col min="9723" max="9723" width="16.5703125" style="146" customWidth="1"/>
    <col min="9724" max="9724" width="17.28515625" style="146" customWidth="1"/>
    <col min="9725" max="9725" width="12.7109375" style="146" bestFit="1" customWidth="1"/>
    <col min="9726" max="9726" width="12.7109375" style="146" customWidth="1"/>
    <col min="9727" max="9727" width="14.7109375" style="146" customWidth="1"/>
    <col min="9728" max="9728" width="12.7109375" style="146" customWidth="1"/>
    <col min="9729" max="9731" width="14.42578125" style="146" customWidth="1"/>
    <col min="9732" max="9732" width="9.85546875" style="146" customWidth="1"/>
    <col min="9733" max="9733" width="9.7109375" style="146" customWidth="1"/>
    <col min="9734" max="9734" width="8.7109375" style="146" customWidth="1"/>
    <col min="9735" max="9976" width="9.140625" style="146"/>
    <col min="9977" max="9977" width="5.28515625" style="146" customWidth="1"/>
    <col min="9978" max="9978" width="40.28515625" style="146" bestFit="1" customWidth="1"/>
    <col min="9979" max="9979" width="16.5703125" style="146" customWidth="1"/>
    <col min="9980" max="9980" width="17.28515625" style="146" customWidth="1"/>
    <col min="9981" max="9981" width="12.7109375" style="146" bestFit="1" customWidth="1"/>
    <col min="9982" max="9982" width="12.7109375" style="146" customWidth="1"/>
    <col min="9983" max="9983" width="14.7109375" style="146" customWidth="1"/>
    <col min="9984" max="9984" width="12.7109375" style="146" customWidth="1"/>
    <col min="9985" max="9987" width="14.42578125" style="146" customWidth="1"/>
    <col min="9988" max="9988" width="9.85546875" style="146" customWidth="1"/>
    <col min="9989" max="9989" width="9.7109375" style="146" customWidth="1"/>
    <col min="9990" max="9990" width="8.7109375" style="146" customWidth="1"/>
    <col min="9991" max="10232" width="9.140625" style="146"/>
    <col min="10233" max="10233" width="5.28515625" style="146" customWidth="1"/>
    <col min="10234" max="10234" width="40.28515625" style="146" bestFit="1" customWidth="1"/>
    <col min="10235" max="10235" width="16.5703125" style="146" customWidth="1"/>
    <col min="10236" max="10236" width="17.28515625" style="146" customWidth="1"/>
    <col min="10237" max="10237" width="12.7109375" style="146" bestFit="1" customWidth="1"/>
    <col min="10238" max="10238" width="12.7109375" style="146" customWidth="1"/>
    <col min="10239" max="10239" width="14.7109375" style="146" customWidth="1"/>
    <col min="10240" max="10240" width="12.7109375" style="146" customWidth="1"/>
    <col min="10241" max="10243" width="14.42578125" style="146" customWidth="1"/>
    <col min="10244" max="10244" width="9.85546875" style="146" customWidth="1"/>
    <col min="10245" max="10245" width="9.7109375" style="146" customWidth="1"/>
    <col min="10246" max="10246" width="8.7109375" style="146" customWidth="1"/>
    <col min="10247" max="10488" width="9.140625" style="146"/>
    <col min="10489" max="10489" width="5.28515625" style="146" customWidth="1"/>
    <col min="10490" max="10490" width="40.28515625" style="146" bestFit="1" customWidth="1"/>
    <col min="10491" max="10491" width="16.5703125" style="146" customWidth="1"/>
    <col min="10492" max="10492" width="17.28515625" style="146" customWidth="1"/>
    <col min="10493" max="10493" width="12.7109375" style="146" bestFit="1" customWidth="1"/>
    <col min="10494" max="10494" width="12.7109375" style="146" customWidth="1"/>
    <col min="10495" max="10495" width="14.7109375" style="146" customWidth="1"/>
    <col min="10496" max="10496" width="12.7109375" style="146" customWidth="1"/>
    <col min="10497" max="10499" width="14.42578125" style="146" customWidth="1"/>
    <col min="10500" max="10500" width="9.85546875" style="146" customWidth="1"/>
    <col min="10501" max="10501" width="9.7109375" style="146" customWidth="1"/>
    <col min="10502" max="10502" width="8.7109375" style="146" customWidth="1"/>
    <col min="10503" max="10744" width="9.140625" style="146"/>
    <col min="10745" max="10745" width="5.28515625" style="146" customWidth="1"/>
    <col min="10746" max="10746" width="40.28515625" style="146" bestFit="1" customWidth="1"/>
    <col min="10747" max="10747" width="16.5703125" style="146" customWidth="1"/>
    <col min="10748" max="10748" width="17.28515625" style="146" customWidth="1"/>
    <col min="10749" max="10749" width="12.7109375" style="146" bestFit="1" customWidth="1"/>
    <col min="10750" max="10750" width="12.7109375" style="146" customWidth="1"/>
    <col min="10751" max="10751" width="14.7109375" style="146" customWidth="1"/>
    <col min="10752" max="10752" width="12.7109375" style="146" customWidth="1"/>
    <col min="10753" max="10755" width="14.42578125" style="146" customWidth="1"/>
    <col min="10756" max="10756" width="9.85546875" style="146" customWidth="1"/>
    <col min="10757" max="10757" width="9.7109375" style="146" customWidth="1"/>
    <col min="10758" max="10758" width="8.7109375" style="146" customWidth="1"/>
    <col min="10759" max="11000" width="9.140625" style="146"/>
    <col min="11001" max="11001" width="5.28515625" style="146" customWidth="1"/>
    <col min="11002" max="11002" width="40.28515625" style="146" bestFit="1" customWidth="1"/>
    <col min="11003" max="11003" width="16.5703125" style="146" customWidth="1"/>
    <col min="11004" max="11004" width="17.28515625" style="146" customWidth="1"/>
    <col min="11005" max="11005" width="12.7109375" style="146" bestFit="1" customWidth="1"/>
    <col min="11006" max="11006" width="12.7109375" style="146" customWidth="1"/>
    <col min="11007" max="11007" width="14.7109375" style="146" customWidth="1"/>
    <col min="11008" max="11008" width="12.7109375" style="146" customWidth="1"/>
    <col min="11009" max="11011" width="14.42578125" style="146" customWidth="1"/>
    <col min="11012" max="11012" width="9.85546875" style="146" customWidth="1"/>
    <col min="11013" max="11013" width="9.7109375" style="146" customWidth="1"/>
    <col min="11014" max="11014" width="8.7109375" style="146" customWidth="1"/>
    <col min="11015" max="11256" width="9.140625" style="146"/>
    <col min="11257" max="11257" width="5.28515625" style="146" customWidth="1"/>
    <col min="11258" max="11258" width="40.28515625" style="146" bestFit="1" customWidth="1"/>
    <col min="11259" max="11259" width="16.5703125" style="146" customWidth="1"/>
    <col min="11260" max="11260" width="17.28515625" style="146" customWidth="1"/>
    <col min="11261" max="11261" width="12.7109375" style="146" bestFit="1" customWidth="1"/>
    <col min="11262" max="11262" width="12.7109375" style="146" customWidth="1"/>
    <col min="11263" max="11263" width="14.7109375" style="146" customWidth="1"/>
    <col min="11264" max="11264" width="12.7109375" style="146" customWidth="1"/>
    <col min="11265" max="11267" width="14.42578125" style="146" customWidth="1"/>
    <col min="11268" max="11268" width="9.85546875" style="146" customWidth="1"/>
    <col min="11269" max="11269" width="9.7109375" style="146" customWidth="1"/>
    <col min="11270" max="11270" width="8.7109375" style="146" customWidth="1"/>
    <col min="11271" max="11512" width="9.140625" style="146"/>
    <col min="11513" max="11513" width="5.28515625" style="146" customWidth="1"/>
    <col min="11514" max="11514" width="40.28515625" style="146" bestFit="1" customWidth="1"/>
    <col min="11515" max="11515" width="16.5703125" style="146" customWidth="1"/>
    <col min="11516" max="11516" width="17.28515625" style="146" customWidth="1"/>
    <col min="11517" max="11517" width="12.7109375" style="146" bestFit="1" customWidth="1"/>
    <col min="11518" max="11518" width="12.7109375" style="146" customWidth="1"/>
    <col min="11519" max="11519" width="14.7109375" style="146" customWidth="1"/>
    <col min="11520" max="11520" width="12.7109375" style="146" customWidth="1"/>
    <col min="11521" max="11523" width="14.42578125" style="146" customWidth="1"/>
    <col min="11524" max="11524" width="9.85546875" style="146" customWidth="1"/>
    <col min="11525" max="11525" width="9.7109375" style="146" customWidth="1"/>
    <col min="11526" max="11526" width="8.7109375" style="146" customWidth="1"/>
    <col min="11527" max="11768" width="9.140625" style="146"/>
    <col min="11769" max="11769" width="5.28515625" style="146" customWidth="1"/>
    <col min="11770" max="11770" width="40.28515625" style="146" bestFit="1" customWidth="1"/>
    <col min="11771" max="11771" width="16.5703125" style="146" customWidth="1"/>
    <col min="11772" max="11772" width="17.28515625" style="146" customWidth="1"/>
    <col min="11773" max="11773" width="12.7109375" style="146" bestFit="1" customWidth="1"/>
    <col min="11774" max="11774" width="12.7109375" style="146" customWidth="1"/>
    <col min="11775" max="11775" width="14.7109375" style="146" customWidth="1"/>
    <col min="11776" max="11776" width="12.7109375" style="146" customWidth="1"/>
    <col min="11777" max="11779" width="14.42578125" style="146" customWidth="1"/>
    <col min="11780" max="11780" width="9.85546875" style="146" customWidth="1"/>
    <col min="11781" max="11781" width="9.7109375" style="146" customWidth="1"/>
    <col min="11782" max="11782" width="8.7109375" style="146" customWidth="1"/>
    <col min="11783" max="12024" width="9.140625" style="146"/>
    <col min="12025" max="12025" width="5.28515625" style="146" customWidth="1"/>
    <col min="12026" max="12026" width="40.28515625" style="146" bestFit="1" customWidth="1"/>
    <col min="12027" max="12027" width="16.5703125" style="146" customWidth="1"/>
    <col min="12028" max="12028" width="17.28515625" style="146" customWidth="1"/>
    <col min="12029" max="12029" width="12.7109375" style="146" bestFit="1" customWidth="1"/>
    <col min="12030" max="12030" width="12.7109375" style="146" customWidth="1"/>
    <col min="12031" max="12031" width="14.7109375" style="146" customWidth="1"/>
    <col min="12032" max="12032" width="12.7109375" style="146" customWidth="1"/>
    <col min="12033" max="12035" width="14.42578125" style="146" customWidth="1"/>
    <col min="12036" max="12036" width="9.85546875" style="146" customWidth="1"/>
    <col min="12037" max="12037" width="9.7109375" style="146" customWidth="1"/>
    <col min="12038" max="12038" width="8.7109375" style="146" customWidth="1"/>
    <col min="12039" max="12280" width="9.140625" style="146"/>
    <col min="12281" max="12281" width="5.28515625" style="146" customWidth="1"/>
    <col min="12282" max="12282" width="40.28515625" style="146" bestFit="1" customWidth="1"/>
    <col min="12283" max="12283" width="16.5703125" style="146" customWidth="1"/>
    <col min="12284" max="12284" width="17.28515625" style="146" customWidth="1"/>
    <col min="12285" max="12285" width="12.7109375" style="146" bestFit="1" customWidth="1"/>
    <col min="12286" max="12286" width="12.7109375" style="146" customWidth="1"/>
    <col min="12287" max="12287" width="14.7109375" style="146" customWidth="1"/>
    <col min="12288" max="12288" width="12.7109375" style="146" customWidth="1"/>
    <col min="12289" max="12291" width="14.42578125" style="146" customWidth="1"/>
    <col min="12292" max="12292" width="9.85546875" style="146" customWidth="1"/>
    <col min="12293" max="12293" width="9.7109375" style="146" customWidth="1"/>
    <col min="12294" max="12294" width="8.7109375" style="146" customWidth="1"/>
    <col min="12295" max="12536" width="9.140625" style="146"/>
    <col min="12537" max="12537" width="5.28515625" style="146" customWidth="1"/>
    <col min="12538" max="12538" width="40.28515625" style="146" bestFit="1" customWidth="1"/>
    <col min="12539" max="12539" width="16.5703125" style="146" customWidth="1"/>
    <col min="12540" max="12540" width="17.28515625" style="146" customWidth="1"/>
    <col min="12541" max="12541" width="12.7109375" style="146" bestFit="1" customWidth="1"/>
    <col min="12542" max="12542" width="12.7109375" style="146" customWidth="1"/>
    <col min="12543" max="12543" width="14.7109375" style="146" customWidth="1"/>
    <col min="12544" max="12544" width="12.7109375" style="146" customWidth="1"/>
    <col min="12545" max="12547" width="14.42578125" style="146" customWidth="1"/>
    <col min="12548" max="12548" width="9.85546875" style="146" customWidth="1"/>
    <col min="12549" max="12549" width="9.7109375" style="146" customWidth="1"/>
    <col min="12550" max="12550" width="8.7109375" style="146" customWidth="1"/>
    <col min="12551" max="12792" width="9.140625" style="146"/>
    <col min="12793" max="12793" width="5.28515625" style="146" customWidth="1"/>
    <col min="12794" max="12794" width="40.28515625" style="146" bestFit="1" customWidth="1"/>
    <col min="12795" max="12795" width="16.5703125" style="146" customWidth="1"/>
    <col min="12796" max="12796" width="17.28515625" style="146" customWidth="1"/>
    <col min="12797" max="12797" width="12.7109375" style="146" bestFit="1" customWidth="1"/>
    <col min="12798" max="12798" width="12.7109375" style="146" customWidth="1"/>
    <col min="12799" max="12799" width="14.7109375" style="146" customWidth="1"/>
    <col min="12800" max="12800" width="12.7109375" style="146" customWidth="1"/>
    <col min="12801" max="12803" width="14.42578125" style="146" customWidth="1"/>
    <col min="12804" max="12804" width="9.85546875" style="146" customWidth="1"/>
    <col min="12805" max="12805" width="9.7109375" style="146" customWidth="1"/>
    <col min="12806" max="12806" width="8.7109375" style="146" customWidth="1"/>
    <col min="12807" max="13048" width="9.140625" style="146"/>
    <col min="13049" max="13049" width="5.28515625" style="146" customWidth="1"/>
    <col min="13050" max="13050" width="40.28515625" style="146" bestFit="1" customWidth="1"/>
    <col min="13051" max="13051" width="16.5703125" style="146" customWidth="1"/>
    <col min="13052" max="13052" width="17.28515625" style="146" customWidth="1"/>
    <col min="13053" max="13053" width="12.7109375" style="146" bestFit="1" customWidth="1"/>
    <col min="13054" max="13054" width="12.7109375" style="146" customWidth="1"/>
    <col min="13055" max="13055" width="14.7109375" style="146" customWidth="1"/>
    <col min="13056" max="13056" width="12.7109375" style="146" customWidth="1"/>
    <col min="13057" max="13059" width="14.42578125" style="146" customWidth="1"/>
    <col min="13060" max="13060" width="9.85546875" style="146" customWidth="1"/>
    <col min="13061" max="13061" width="9.7109375" style="146" customWidth="1"/>
    <col min="13062" max="13062" width="8.7109375" style="146" customWidth="1"/>
    <col min="13063" max="13304" width="9.140625" style="146"/>
    <col min="13305" max="13305" width="5.28515625" style="146" customWidth="1"/>
    <col min="13306" max="13306" width="40.28515625" style="146" bestFit="1" customWidth="1"/>
    <col min="13307" max="13307" width="16.5703125" style="146" customWidth="1"/>
    <col min="13308" max="13308" width="17.28515625" style="146" customWidth="1"/>
    <col min="13309" max="13309" width="12.7109375" style="146" bestFit="1" customWidth="1"/>
    <col min="13310" max="13310" width="12.7109375" style="146" customWidth="1"/>
    <col min="13311" max="13311" width="14.7109375" style="146" customWidth="1"/>
    <col min="13312" max="13312" width="12.7109375" style="146" customWidth="1"/>
    <col min="13313" max="13315" width="14.42578125" style="146" customWidth="1"/>
    <col min="13316" max="13316" width="9.85546875" style="146" customWidth="1"/>
    <col min="13317" max="13317" width="9.7109375" style="146" customWidth="1"/>
    <col min="13318" max="13318" width="8.7109375" style="146" customWidth="1"/>
    <col min="13319" max="13560" width="9.140625" style="146"/>
    <col min="13561" max="13561" width="5.28515625" style="146" customWidth="1"/>
    <col min="13562" max="13562" width="40.28515625" style="146" bestFit="1" customWidth="1"/>
    <col min="13563" max="13563" width="16.5703125" style="146" customWidth="1"/>
    <col min="13564" max="13564" width="17.28515625" style="146" customWidth="1"/>
    <col min="13565" max="13565" width="12.7109375" style="146" bestFit="1" customWidth="1"/>
    <col min="13566" max="13566" width="12.7109375" style="146" customWidth="1"/>
    <col min="13567" max="13567" width="14.7109375" style="146" customWidth="1"/>
    <col min="13568" max="13568" width="12.7109375" style="146" customWidth="1"/>
    <col min="13569" max="13571" width="14.42578125" style="146" customWidth="1"/>
    <col min="13572" max="13572" width="9.85546875" style="146" customWidth="1"/>
    <col min="13573" max="13573" width="9.7109375" style="146" customWidth="1"/>
    <col min="13574" max="13574" width="8.7109375" style="146" customWidth="1"/>
    <col min="13575" max="13816" width="9.140625" style="146"/>
    <col min="13817" max="13817" width="5.28515625" style="146" customWidth="1"/>
    <col min="13818" max="13818" width="40.28515625" style="146" bestFit="1" customWidth="1"/>
    <col min="13819" max="13819" width="16.5703125" style="146" customWidth="1"/>
    <col min="13820" max="13820" width="17.28515625" style="146" customWidth="1"/>
    <col min="13821" max="13821" width="12.7109375" style="146" bestFit="1" customWidth="1"/>
    <col min="13822" max="13822" width="12.7109375" style="146" customWidth="1"/>
    <col min="13823" max="13823" width="14.7109375" style="146" customWidth="1"/>
    <col min="13824" max="13824" width="12.7109375" style="146" customWidth="1"/>
    <col min="13825" max="13827" width="14.42578125" style="146" customWidth="1"/>
    <col min="13828" max="13828" width="9.85546875" style="146" customWidth="1"/>
    <col min="13829" max="13829" width="9.7109375" style="146" customWidth="1"/>
    <col min="13830" max="13830" width="8.7109375" style="146" customWidth="1"/>
    <col min="13831" max="14072" width="9.140625" style="146"/>
    <col min="14073" max="14073" width="5.28515625" style="146" customWidth="1"/>
    <col min="14074" max="14074" width="40.28515625" style="146" bestFit="1" customWidth="1"/>
    <col min="14075" max="14075" width="16.5703125" style="146" customWidth="1"/>
    <col min="14076" max="14076" width="17.28515625" style="146" customWidth="1"/>
    <col min="14077" max="14077" width="12.7109375" style="146" bestFit="1" customWidth="1"/>
    <col min="14078" max="14078" width="12.7109375" style="146" customWidth="1"/>
    <col min="14079" max="14079" width="14.7109375" style="146" customWidth="1"/>
    <col min="14080" max="14080" width="12.7109375" style="146" customWidth="1"/>
    <col min="14081" max="14083" width="14.42578125" style="146" customWidth="1"/>
    <col min="14084" max="14084" width="9.85546875" style="146" customWidth="1"/>
    <col min="14085" max="14085" width="9.7109375" style="146" customWidth="1"/>
    <col min="14086" max="14086" width="8.7109375" style="146" customWidth="1"/>
    <col min="14087" max="14328" width="9.140625" style="146"/>
    <col min="14329" max="14329" width="5.28515625" style="146" customWidth="1"/>
    <col min="14330" max="14330" width="40.28515625" style="146" bestFit="1" customWidth="1"/>
    <col min="14331" max="14331" width="16.5703125" style="146" customWidth="1"/>
    <col min="14332" max="14332" width="17.28515625" style="146" customWidth="1"/>
    <col min="14333" max="14333" width="12.7109375" style="146" bestFit="1" customWidth="1"/>
    <col min="14334" max="14334" width="12.7109375" style="146" customWidth="1"/>
    <col min="14335" max="14335" width="14.7109375" style="146" customWidth="1"/>
    <col min="14336" max="14336" width="12.7109375" style="146" customWidth="1"/>
    <col min="14337" max="14339" width="14.42578125" style="146" customWidth="1"/>
    <col min="14340" max="14340" width="9.85546875" style="146" customWidth="1"/>
    <col min="14341" max="14341" width="9.7109375" style="146" customWidth="1"/>
    <col min="14342" max="14342" width="8.7109375" style="146" customWidth="1"/>
    <col min="14343" max="14584" width="9.140625" style="146"/>
    <col min="14585" max="14585" width="5.28515625" style="146" customWidth="1"/>
    <col min="14586" max="14586" width="40.28515625" style="146" bestFit="1" customWidth="1"/>
    <col min="14587" max="14587" width="16.5703125" style="146" customWidth="1"/>
    <col min="14588" max="14588" width="17.28515625" style="146" customWidth="1"/>
    <col min="14589" max="14589" width="12.7109375" style="146" bestFit="1" customWidth="1"/>
    <col min="14590" max="14590" width="12.7109375" style="146" customWidth="1"/>
    <col min="14591" max="14591" width="14.7109375" style="146" customWidth="1"/>
    <col min="14592" max="14592" width="12.7109375" style="146" customWidth="1"/>
    <col min="14593" max="14595" width="14.42578125" style="146" customWidth="1"/>
    <col min="14596" max="14596" width="9.85546875" style="146" customWidth="1"/>
    <col min="14597" max="14597" width="9.7109375" style="146" customWidth="1"/>
    <col min="14598" max="14598" width="8.7109375" style="146" customWidth="1"/>
    <col min="14599" max="14840" width="9.140625" style="146"/>
    <col min="14841" max="14841" width="5.28515625" style="146" customWidth="1"/>
    <col min="14842" max="14842" width="40.28515625" style="146" bestFit="1" customWidth="1"/>
    <col min="14843" max="14843" width="16.5703125" style="146" customWidth="1"/>
    <col min="14844" max="14844" width="17.28515625" style="146" customWidth="1"/>
    <col min="14845" max="14845" width="12.7109375" style="146" bestFit="1" customWidth="1"/>
    <col min="14846" max="14846" width="12.7109375" style="146" customWidth="1"/>
    <col min="14847" max="14847" width="14.7109375" style="146" customWidth="1"/>
    <col min="14848" max="14848" width="12.7109375" style="146" customWidth="1"/>
    <col min="14849" max="14851" width="14.42578125" style="146" customWidth="1"/>
    <col min="14852" max="14852" width="9.85546875" style="146" customWidth="1"/>
    <col min="14853" max="14853" width="9.7109375" style="146" customWidth="1"/>
    <col min="14854" max="14854" width="8.7109375" style="146" customWidth="1"/>
    <col min="14855" max="15096" width="9.140625" style="146"/>
    <col min="15097" max="15097" width="5.28515625" style="146" customWidth="1"/>
    <col min="15098" max="15098" width="40.28515625" style="146" bestFit="1" customWidth="1"/>
    <col min="15099" max="15099" width="16.5703125" style="146" customWidth="1"/>
    <col min="15100" max="15100" width="17.28515625" style="146" customWidth="1"/>
    <col min="15101" max="15101" width="12.7109375" style="146" bestFit="1" customWidth="1"/>
    <col min="15102" max="15102" width="12.7109375" style="146" customWidth="1"/>
    <col min="15103" max="15103" width="14.7109375" style="146" customWidth="1"/>
    <col min="15104" max="15104" width="12.7109375" style="146" customWidth="1"/>
    <col min="15105" max="15107" width="14.42578125" style="146" customWidth="1"/>
    <col min="15108" max="15108" width="9.85546875" style="146" customWidth="1"/>
    <col min="15109" max="15109" width="9.7109375" style="146" customWidth="1"/>
    <col min="15110" max="15110" width="8.7109375" style="146" customWidth="1"/>
    <col min="15111" max="15352" width="9.140625" style="146"/>
    <col min="15353" max="15353" width="5.28515625" style="146" customWidth="1"/>
    <col min="15354" max="15354" width="40.28515625" style="146" bestFit="1" customWidth="1"/>
    <col min="15355" max="15355" width="16.5703125" style="146" customWidth="1"/>
    <col min="15356" max="15356" width="17.28515625" style="146" customWidth="1"/>
    <col min="15357" max="15357" width="12.7109375" style="146" bestFit="1" customWidth="1"/>
    <col min="15358" max="15358" width="12.7109375" style="146" customWidth="1"/>
    <col min="15359" max="15359" width="14.7109375" style="146" customWidth="1"/>
    <col min="15360" max="15360" width="12.7109375" style="146" customWidth="1"/>
    <col min="15361" max="15363" width="14.42578125" style="146" customWidth="1"/>
    <col min="15364" max="15364" width="9.85546875" style="146" customWidth="1"/>
    <col min="15365" max="15365" width="9.7109375" style="146" customWidth="1"/>
    <col min="15366" max="15366" width="8.7109375" style="146" customWidth="1"/>
    <col min="15367" max="15608" width="9.140625" style="146"/>
    <col min="15609" max="15609" width="5.28515625" style="146" customWidth="1"/>
    <col min="15610" max="15610" width="40.28515625" style="146" bestFit="1" customWidth="1"/>
    <col min="15611" max="15611" width="16.5703125" style="146" customWidth="1"/>
    <col min="15612" max="15612" width="17.28515625" style="146" customWidth="1"/>
    <col min="15613" max="15613" width="12.7109375" style="146" bestFit="1" customWidth="1"/>
    <col min="15614" max="15614" width="12.7109375" style="146" customWidth="1"/>
    <col min="15615" max="15615" width="14.7109375" style="146" customWidth="1"/>
    <col min="15616" max="15616" width="12.7109375" style="146" customWidth="1"/>
    <col min="15617" max="15619" width="14.42578125" style="146" customWidth="1"/>
    <col min="15620" max="15620" width="9.85546875" style="146" customWidth="1"/>
    <col min="15621" max="15621" width="9.7109375" style="146" customWidth="1"/>
    <col min="15622" max="15622" width="8.7109375" style="146" customWidth="1"/>
    <col min="15623" max="15864" width="9.140625" style="146"/>
    <col min="15865" max="15865" width="5.28515625" style="146" customWidth="1"/>
    <col min="15866" max="15866" width="40.28515625" style="146" bestFit="1" customWidth="1"/>
    <col min="15867" max="15867" width="16.5703125" style="146" customWidth="1"/>
    <col min="15868" max="15868" width="17.28515625" style="146" customWidth="1"/>
    <col min="15869" max="15869" width="12.7109375" style="146" bestFit="1" customWidth="1"/>
    <col min="15870" max="15870" width="12.7109375" style="146" customWidth="1"/>
    <col min="15871" max="15871" width="14.7109375" style="146" customWidth="1"/>
    <col min="15872" max="15872" width="12.7109375" style="146" customWidth="1"/>
    <col min="15873" max="15875" width="14.42578125" style="146" customWidth="1"/>
    <col min="15876" max="15876" width="9.85546875" style="146" customWidth="1"/>
    <col min="15877" max="15877" width="9.7109375" style="146" customWidth="1"/>
    <col min="15878" max="15878" width="8.7109375" style="146" customWidth="1"/>
    <col min="15879" max="16120" width="9.140625" style="146"/>
    <col min="16121" max="16121" width="5.28515625" style="146" customWidth="1"/>
    <col min="16122" max="16122" width="40.28515625" style="146" bestFit="1" customWidth="1"/>
    <col min="16123" max="16123" width="16.5703125" style="146" customWidth="1"/>
    <col min="16124" max="16124" width="17.28515625" style="146" customWidth="1"/>
    <col min="16125" max="16125" width="12.7109375" style="146" bestFit="1" customWidth="1"/>
    <col min="16126" max="16126" width="12.7109375" style="146" customWidth="1"/>
    <col min="16127" max="16127" width="14.7109375" style="146" customWidth="1"/>
    <col min="16128" max="16128" width="12.7109375" style="146" customWidth="1"/>
    <col min="16129" max="16131" width="14.42578125" style="146" customWidth="1"/>
    <col min="16132" max="16132" width="9.85546875" style="146" customWidth="1"/>
    <col min="16133" max="16133" width="9.7109375" style="146" customWidth="1"/>
    <col min="16134" max="16134" width="8.7109375" style="146" customWidth="1"/>
    <col min="16135" max="16384" width="9.140625" style="146"/>
  </cols>
  <sheetData>
    <row r="6" spans="1:248">
      <c r="A6" s="657" t="s">
        <v>483</v>
      </c>
      <c r="B6" s="657"/>
      <c r="C6" s="657"/>
      <c r="D6" s="657"/>
      <c r="E6" s="657"/>
      <c r="F6" s="657"/>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0"/>
      <c r="BX6" s="380"/>
      <c r="BY6" s="380"/>
      <c r="BZ6" s="380"/>
      <c r="CA6" s="380"/>
      <c r="CB6" s="380"/>
      <c r="CC6" s="380"/>
      <c r="CD6" s="380"/>
      <c r="CE6" s="380"/>
      <c r="CF6" s="380"/>
      <c r="CG6" s="380"/>
      <c r="CH6" s="380"/>
      <c r="CI6" s="380"/>
      <c r="CJ6" s="380"/>
      <c r="CK6" s="380"/>
      <c r="CL6" s="380"/>
      <c r="CM6" s="380"/>
      <c r="CN6" s="380"/>
      <c r="CO6" s="380"/>
      <c r="CP6" s="380"/>
      <c r="CQ6" s="380"/>
      <c r="CR6" s="380"/>
      <c r="CS6" s="380"/>
      <c r="CT6" s="380"/>
      <c r="CU6" s="380"/>
      <c r="CV6" s="380"/>
      <c r="CW6" s="380"/>
      <c r="CX6" s="380"/>
      <c r="CY6" s="380"/>
      <c r="CZ6" s="380"/>
      <c r="DA6" s="380"/>
      <c r="DB6" s="380"/>
      <c r="DC6" s="380"/>
      <c r="DD6" s="380"/>
      <c r="DE6" s="380"/>
      <c r="DF6" s="380"/>
      <c r="DG6" s="380"/>
      <c r="DH6" s="380"/>
      <c r="DI6" s="380"/>
      <c r="DJ6" s="380"/>
      <c r="DK6" s="380"/>
      <c r="DL6" s="380"/>
      <c r="DM6" s="380"/>
      <c r="DN6" s="380"/>
      <c r="DO6" s="380"/>
      <c r="DP6" s="380"/>
      <c r="DQ6" s="380"/>
      <c r="DR6" s="380"/>
      <c r="DS6" s="380"/>
      <c r="DT6" s="380"/>
      <c r="DU6" s="380"/>
      <c r="DV6" s="380"/>
      <c r="DW6" s="380"/>
      <c r="DX6" s="380"/>
      <c r="DY6" s="380"/>
      <c r="DZ6" s="380"/>
      <c r="EA6" s="380"/>
      <c r="EB6" s="380"/>
      <c r="EC6" s="380"/>
      <c r="ED6" s="380"/>
      <c r="EE6" s="380"/>
      <c r="EF6" s="380"/>
      <c r="EG6" s="380"/>
      <c r="EH6" s="380"/>
      <c r="EI6" s="380"/>
      <c r="EJ6" s="380"/>
      <c r="EK6" s="380"/>
      <c r="EL6" s="380"/>
      <c r="EM6" s="380"/>
      <c r="EN6" s="380"/>
      <c r="EO6" s="380"/>
      <c r="EP6" s="380"/>
      <c r="EQ6" s="380"/>
      <c r="ER6" s="380"/>
      <c r="ES6" s="380"/>
      <c r="ET6" s="380"/>
      <c r="EU6" s="380"/>
      <c r="EV6" s="380"/>
      <c r="EW6" s="380"/>
      <c r="EX6" s="380"/>
      <c r="EY6" s="380"/>
      <c r="EZ6" s="380"/>
      <c r="FA6" s="380"/>
      <c r="FB6" s="380"/>
      <c r="FC6" s="380"/>
      <c r="FD6" s="380"/>
      <c r="FE6" s="380"/>
      <c r="FF6" s="380"/>
      <c r="FG6" s="380"/>
      <c r="FH6" s="380"/>
      <c r="FI6" s="380"/>
      <c r="FJ6" s="380"/>
      <c r="FK6" s="380"/>
      <c r="FL6" s="380"/>
      <c r="FM6" s="380"/>
      <c r="FN6" s="380"/>
      <c r="FO6" s="380"/>
      <c r="FP6" s="380"/>
      <c r="FQ6" s="380"/>
      <c r="FR6" s="380"/>
      <c r="FS6" s="380"/>
      <c r="FT6" s="380"/>
      <c r="FU6" s="380"/>
      <c r="FV6" s="380"/>
      <c r="FW6" s="380"/>
      <c r="FX6" s="380"/>
      <c r="FY6" s="380"/>
      <c r="FZ6" s="380"/>
      <c r="GA6" s="380"/>
      <c r="GB6" s="380"/>
      <c r="GC6" s="380"/>
      <c r="GD6" s="380"/>
      <c r="GE6" s="380"/>
      <c r="GF6" s="380"/>
      <c r="GG6" s="380"/>
      <c r="GH6" s="380"/>
      <c r="GI6" s="380"/>
      <c r="GJ6" s="380"/>
      <c r="GK6" s="380"/>
      <c r="GL6" s="380"/>
      <c r="GM6" s="380"/>
      <c r="GN6" s="380"/>
      <c r="GO6" s="380"/>
      <c r="GP6" s="380"/>
      <c r="GQ6" s="380"/>
      <c r="GR6" s="380"/>
      <c r="GS6" s="380"/>
      <c r="GT6" s="380"/>
      <c r="GU6" s="380"/>
      <c r="GV6" s="380"/>
      <c r="GW6" s="380"/>
      <c r="GX6" s="380"/>
      <c r="GY6" s="380"/>
      <c r="GZ6" s="380"/>
      <c r="HA6" s="380"/>
      <c r="HB6" s="380"/>
      <c r="HC6" s="380"/>
      <c r="HD6" s="380"/>
      <c r="HE6" s="380"/>
      <c r="HF6" s="380"/>
      <c r="HG6" s="380"/>
      <c r="HH6" s="380"/>
      <c r="HI6" s="380"/>
      <c r="HJ6" s="380"/>
      <c r="HK6" s="380"/>
      <c r="HL6" s="380"/>
      <c r="HM6" s="380"/>
      <c r="HN6" s="380"/>
      <c r="HO6" s="380"/>
      <c r="HP6" s="380"/>
      <c r="HQ6" s="380"/>
      <c r="HR6" s="380"/>
      <c r="HS6" s="380"/>
      <c r="HT6" s="380"/>
      <c r="HU6" s="380"/>
      <c r="HV6" s="380"/>
      <c r="HW6" s="380"/>
      <c r="HX6" s="380"/>
      <c r="HY6" s="380"/>
      <c r="HZ6" s="380"/>
      <c r="IA6" s="380"/>
      <c r="IB6" s="380"/>
      <c r="IC6" s="380"/>
      <c r="ID6" s="380"/>
      <c r="IE6" s="380"/>
      <c r="IF6" s="380"/>
      <c r="IG6" s="380"/>
      <c r="IH6" s="380"/>
      <c r="II6" s="380"/>
      <c r="IJ6" s="380"/>
      <c r="IK6" s="380"/>
      <c r="IL6" s="380"/>
      <c r="IM6" s="380"/>
      <c r="IN6" s="380"/>
    </row>
    <row r="7" spans="1:248">
      <c r="B7" s="194"/>
      <c r="C7" s="194"/>
      <c r="D7" s="347"/>
      <c r="F7" s="613" t="s">
        <v>134</v>
      </c>
    </row>
    <row r="8" spans="1:248" s="435" customFormat="1">
      <c r="A8" s="656" t="s">
        <v>19</v>
      </c>
      <c r="B8" s="656" t="s">
        <v>135</v>
      </c>
      <c r="C8" s="656" t="s">
        <v>482</v>
      </c>
      <c r="D8" s="656" t="s">
        <v>484</v>
      </c>
      <c r="E8" s="635" t="s">
        <v>481</v>
      </c>
      <c r="F8" s="636"/>
    </row>
    <row r="9" spans="1:248" s="435" customFormat="1" ht="47.25">
      <c r="A9" s="633"/>
      <c r="B9" s="633"/>
      <c r="C9" s="633"/>
      <c r="D9" s="633"/>
      <c r="E9" s="614" t="s">
        <v>369</v>
      </c>
      <c r="F9" s="614" t="s">
        <v>142</v>
      </c>
    </row>
    <row r="10" spans="1:248" s="435" customFormat="1">
      <c r="A10" s="614" t="s">
        <v>27</v>
      </c>
      <c r="B10" s="614" t="s">
        <v>79</v>
      </c>
      <c r="C10" s="614">
        <v>1</v>
      </c>
      <c r="D10" s="614">
        <v>2</v>
      </c>
      <c r="E10" s="614" t="s">
        <v>301</v>
      </c>
      <c r="F10" s="614">
        <v>4</v>
      </c>
    </row>
    <row r="11" spans="1:248" s="386" customFormat="1">
      <c r="A11" s="603"/>
      <c r="B11" s="604" t="s">
        <v>306</v>
      </c>
      <c r="C11" s="605">
        <v>12319250</v>
      </c>
      <c r="D11" s="605">
        <v>6096263.5526540009</v>
      </c>
      <c r="E11" s="606">
        <v>49.485671227176987</v>
      </c>
      <c r="F11" s="606">
        <v>235.01095016025451</v>
      </c>
      <c r="G11" s="605">
        <v>2594033.8305500001</v>
      </c>
    </row>
    <row r="12" spans="1:248" s="386" customFormat="1">
      <c r="A12" s="610" t="s">
        <v>27</v>
      </c>
      <c r="B12" s="611" t="s">
        <v>435</v>
      </c>
      <c r="C12" s="612">
        <v>10895260</v>
      </c>
      <c r="D12" s="612">
        <v>5866338.1109150006</v>
      </c>
      <c r="E12" s="606">
        <v>53.84303000492875</v>
      </c>
      <c r="F12" s="606">
        <v>265.82372837168782</v>
      </c>
      <c r="G12" s="612">
        <v>2206852.6940200003</v>
      </c>
      <c r="H12" s="616">
        <v>0</v>
      </c>
    </row>
    <row r="13" spans="1:248" s="386" customFormat="1">
      <c r="A13" s="387" t="s">
        <v>20</v>
      </c>
      <c r="B13" s="388" t="s">
        <v>256</v>
      </c>
      <c r="C13" s="389">
        <v>2866350</v>
      </c>
      <c r="D13" s="389">
        <v>2226777.9911060003</v>
      </c>
      <c r="E13" s="390">
        <v>77.686883705967517</v>
      </c>
      <c r="F13" s="390">
        <v>278.97739962803104</v>
      </c>
      <c r="G13" s="389">
        <v>798192.96978000016</v>
      </c>
    </row>
    <row r="14" spans="1:248" s="398" customFormat="1">
      <c r="A14" s="414">
        <v>1</v>
      </c>
      <c r="B14" s="178" t="s">
        <v>436</v>
      </c>
      <c r="C14" s="510">
        <v>2633587</v>
      </c>
      <c r="D14" s="510">
        <v>1894106.6382180001</v>
      </c>
      <c r="E14" s="395"/>
      <c r="F14" s="395"/>
      <c r="G14" s="617"/>
    </row>
    <row r="15" spans="1:248" s="398" customFormat="1" ht="63">
      <c r="A15" s="414">
        <v>2</v>
      </c>
      <c r="B15" s="618" t="s">
        <v>485</v>
      </c>
      <c r="C15" s="510">
        <v>0</v>
      </c>
      <c r="D15" s="510">
        <v>237.92500000000001</v>
      </c>
      <c r="E15" s="395"/>
      <c r="F15" s="395"/>
      <c r="G15" s="617"/>
    </row>
    <row r="16" spans="1:248" s="398" customFormat="1">
      <c r="A16" s="414" t="s">
        <v>31</v>
      </c>
      <c r="B16" s="97" t="s">
        <v>257</v>
      </c>
      <c r="C16" s="510">
        <v>232763</v>
      </c>
      <c r="D16" s="510">
        <v>332433.42788799998</v>
      </c>
      <c r="E16" s="395"/>
      <c r="F16" s="395">
        <v>41.648253050841333</v>
      </c>
      <c r="G16" s="617">
        <v>798192.96978000016</v>
      </c>
    </row>
    <row r="17" spans="1:7" s="386" customFormat="1">
      <c r="A17" s="387" t="s">
        <v>21</v>
      </c>
      <c r="B17" s="388" t="s">
        <v>258</v>
      </c>
      <c r="C17" s="389">
        <v>7613338</v>
      </c>
      <c r="D17" s="389">
        <v>3604354.4538089996</v>
      </c>
      <c r="E17" s="390">
        <v>47.342630181518274</v>
      </c>
      <c r="F17" s="390">
        <v>256.23499355939731</v>
      </c>
      <c r="G17" s="389">
        <v>1406659.7242399999</v>
      </c>
    </row>
    <row r="18" spans="1:7" s="386" customFormat="1">
      <c r="A18" s="387"/>
      <c r="B18" s="388" t="s">
        <v>269</v>
      </c>
      <c r="C18" s="389"/>
      <c r="D18" s="389"/>
      <c r="E18" s="390"/>
      <c r="F18" s="390"/>
      <c r="G18" s="619"/>
    </row>
    <row r="19" spans="1:7" s="398" customFormat="1">
      <c r="A19" s="100">
        <v>1</v>
      </c>
      <c r="B19" s="393" t="s">
        <v>50</v>
      </c>
      <c r="C19" s="396">
        <v>3322431</v>
      </c>
      <c r="D19" s="396">
        <v>1503037.9720980001</v>
      </c>
      <c r="E19" s="395">
        <v>45.239102696128228</v>
      </c>
      <c r="F19" s="395">
        <v>109.51588342857302</v>
      </c>
      <c r="G19" s="617">
        <v>1372438.3395750001</v>
      </c>
    </row>
    <row r="20" spans="1:7" s="398" customFormat="1">
      <c r="A20" s="100">
        <v>2</v>
      </c>
      <c r="B20" s="393" t="s">
        <v>181</v>
      </c>
      <c r="C20" s="396">
        <v>28000</v>
      </c>
      <c r="D20" s="396">
        <v>9458.4425059999994</v>
      </c>
      <c r="E20" s="395">
        <v>33.780151807142857</v>
      </c>
      <c r="F20" s="395">
        <v>105.62041364274255</v>
      </c>
      <c r="G20" s="617">
        <v>8955.1273089999995</v>
      </c>
    </row>
    <row r="21" spans="1:7" s="398" customFormat="1">
      <c r="A21" s="100">
        <v>3</v>
      </c>
      <c r="B21" s="393" t="s">
        <v>486</v>
      </c>
      <c r="C21" s="396">
        <v>755689</v>
      </c>
      <c r="D21" s="396">
        <v>477180.89125400002</v>
      </c>
      <c r="E21" s="395">
        <v>63.145141884293679</v>
      </c>
      <c r="F21" s="395">
        <v>123.61014347087256</v>
      </c>
      <c r="G21" s="617">
        <v>386037.00137799996</v>
      </c>
    </row>
    <row r="22" spans="1:7" s="398" customFormat="1">
      <c r="A22" s="100">
        <v>4</v>
      </c>
      <c r="B22" s="393" t="s">
        <v>54</v>
      </c>
      <c r="C22" s="396">
        <v>69066</v>
      </c>
      <c r="D22" s="396">
        <v>33111.801684999999</v>
      </c>
      <c r="E22" s="395">
        <v>47.942260569600094</v>
      </c>
      <c r="F22" s="395">
        <v>98.701617209622299</v>
      </c>
      <c r="G22" s="617">
        <v>33547.375029000003</v>
      </c>
    </row>
    <row r="23" spans="1:7" s="398" customFormat="1">
      <c r="A23" s="100">
        <v>5</v>
      </c>
      <c r="B23" s="393" t="s">
        <v>487</v>
      </c>
      <c r="C23" s="396">
        <v>30602</v>
      </c>
      <c r="D23" s="396">
        <v>7371.2578899999999</v>
      </c>
      <c r="E23" s="395">
        <v>24.087503725246716</v>
      </c>
      <c r="F23" s="395">
        <v>86.691307229016601</v>
      </c>
      <c r="G23" s="617">
        <v>8502.8800759999995</v>
      </c>
    </row>
    <row r="24" spans="1:7" s="398" customFormat="1">
      <c r="A24" s="100">
        <v>6</v>
      </c>
      <c r="B24" s="393" t="s">
        <v>58</v>
      </c>
      <c r="C24" s="396">
        <v>32041</v>
      </c>
      <c r="D24" s="396">
        <v>13849.359004999998</v>
      </c>
      <c r="E24" s="395">
        <v>43.223866311912857</v>
      </c>
      <c r="F24" s="395">
        <v>81.36723957756746</v>
      </c>
      <c r="G24" s="617">
        <v>17020.804781999999</v>
      </c>
    </row>
    <row r="25" spans="1:7" s="398" customFormat="1">
      <c r="A25" s="100">
        <v>7</v>
      </c>
      <c r="B25" s="393" t="s">
        <v>259</v>
      </c>
      <c r="C25" s="396">
        <v>129921</v>
      </c>
      <c r="D25" s="396">
        <v>48532.802741</v>
      </c>
      <c r="E25" s="395">
        <v>37.355625911900312</v>
      </c>
      <c r="F25" s="395">
        <v>47.391168153812359</v>
      </c>
      <c r="G25" s="617">
        <v>102408.960639</v>
      </c>
    </row>
    <row r="26" spans="1:7" s="398" customFormat="1">
      <c r="A26" s="100">
        <v>8</v>
      </c>
      <c r="B26" s="393" t="s">
        <v>38</v>
      </c>
      <c r="C26" s="396">
        <v>1407216</v>
      </c>
      <c r="D26" s="396">
        <v>430337.76762599999</v>
      </c>
      <c r="E26" s="395">
        <v>30.580789845055769</v>
      </c>
      <c r="F26" s="395">
        <v>130.09324281834682</v>
      </c>
      <c r="G26" s="617">
        <v>330791.790798</v>
      </c>
    </row>
    <row r="27" spans="1:7" s="398" customFormat="1">
      <c r="A27" s="100">
        <v>9</v>
      </c>
      <c r="B27" s="393" t="s">
        <v>488</v>
      </c>
      <c r="C27" s="396">
        <v>1195375</v>
      </c>
      <c r="D27" s="396">
        <v>645612.140334</v>
      </c>
      <c r="E27" s="395">
        <v>54.009172045090445</v>
      </c>
      <c r="F27" s="395">
        <v>98.298051582735624</v>
      </c>
      <c r="G27" s="617">
        <v>656790.37370400003</v>
      </c>
    </row>
    <row r="28" spans="1:7" s="398" customFormat="1">
      <c r="A28" s="100">
        <v>10</v>
      </c>
      <c r="B28" s="393" t="s">
        <v>489</v>
      </c>
      <c r="C28" s="396">
        <v>373408</v>
      </c>
      <c r="D28" s="396">
        <v>192281.051137</v>
      </c>
      <c r="E28" s="395">
        <v>51.493554272270551</v>
      </c>
      <c r="F28" s="395">
        <v>93.041634199915364</v>
      </c>
      <c r="G28" s="617">
        <v>206661.30038500001</v>
      </c>
    </row>
    <row r="29" spans="1:7" s="398" customFormat="1">
      <c r="A29" s="100">
        <v>11</v>
      </c>
      <c r="B29" s="393" t="s">
        <v>186</v>
      </c>
      <c r="C29" s="396">
        <v>215054</v>
      </c>
      <c r="D29" s="396">
        <v>198242.477296</v>
      </c>
      <c r="E29" s="395">
        <v>92.182650541724399</v>
      </c>
      <c r="F29" s="395">
        <v>110.18844419618499</v>
      </c>
      <c r="G29" s="617">
        <v>179912.22105200001</v>
      </c>
    </row>
    <row r="30" spans="1:7" s="398" customFormat="1">
      <c r="A30" s="100">
        <v>12</v>
      </c>
      <c r="B30" s="393" t="s">
        <v>190</v>
      </c>
      <c r="C30" s="396">
        <v>54535</v>
      </c>
      <c r="D30" s="396">
        <v>45338.490236999998</v>
      </c>
      <c r="E30" s="395">
        <v>83.136499930319971</v>
      </c>
      <c r="F30" s="395">
        <v>139.48571502761592</v>
      </c>
      <c r="G30" s="617">
        <v>32504.038301000001</v>
      </c>
    </row>
    <row r="31" spans="1:7" s="398" customFormat="1">
      <c r="A31" s="387" t="s">
        <v>69</v>
      </c>
      <c r="B31" s="388" t="s">
        <v>302</v>
      </c>
      <c r="C31" s="391">
        <v>300</v>
      </c>
      <c r="D31" s="391">
        <v>33205.665999999997</v>
      </c>
      <c r="E31" s="395"/>
      <c r="F31" s="395"/>
      <c r="G31" s="617"/>
    </row>
    <row r="32" spans="1:7" s="386" customFormat="1">
      <c r="A32" s="387" t="s">
        <v>71</v>
      </c>
      <c r="B32" s="283" t="s">
        <v>70</v>
      </c>
      <c r="C32" s="399">
        <v>2000</v>
      </c>
      <c r="D32" s="399">
        <v>2000</v>
      </c>
      <c r="E32" s="390">
        <v>100</v>
      </c>
      <c r="F32" s="390"/>
      <c r="G32" s="615">
        <v>2000</v>
      </c>
    </row>
    <row r="33" spans="1:7" s="386" customFormat="1">
      <c r="A33" s="387" t="s">
        <v>73</v>
      </c>
      <c r="B33" s="283" t="s">
        <v>286</v>
      </c>
      <c r="C33" s="399">
        <v>209077</v>
      </c>
      <c r="D33" s="399">
        <v>0</v>
      </c>
      <c r="E33" s="390">
        <v>0</v>
      </c>
      <c r="F33" s="395"/>
      <c r="G33" s="615">
        <v>0</v>
      </c>
    </row>
    <row r="34" spans="1:7" s="386" customFormat="1">
      <c r="A34" s="387" t="s">
        <v>74</v>
      </c>
      <c r="B34" s="283" t="s">
        <v>354</v>
      </c>
      <c r="C34" s="399">
        <v>204195</v>
      </c>
      <c r="D34" s="399">
        <v>0</v>
      </c>
      <c r="E34" s="390"/>
      <c r="F34" s="395"/>
      <c r="G34" s="615">
        <v>0</v>
      </c>
    </row>
    <row r="35" spans="1:7" s="149" customFormat="1" ht="31.5">
      <c r="A35" s="387" t="s">
        <v>79</v>
      </c>
      <c r="B35" s="620" t="s">
        <v>490</v>
      </c>
      <c r="C35" s="409">
        <v>1423990</v>
      </c>
      <c r="D35" s="409">
        <v>229925.441739</v>
      </c>
      <c r="E35" s="390">
        <v>16.146562949107789</v>
      </c>
      <c r="F35" s="390"/>
      <c r="G35" s="538">
        <v>387181.13653000002</v>
      </c>
    </row>
    <row r="36" spans="1:7" s="149" customFormat="1">
      <c r="A36" s="401">
        <v>1</v>
      </c>
      <c r="B36" s="405" t="s">
        <v>228</v>
      </c>
      <c r="C36" s="408">
        <v>237567</v>
      </c>
      <c r="D36" s="408">
        <v>0</v>
      </c>
      <c r="E36" s="395">
        <v>0</v>
      </c>
      <c r="F36" s="395"/>
      <c r="G36" s="621">
        <v>0</v>
      </c>
    </row>
    <row r="37" spans="1:7" s="149" customFormat="1">
      <c r="A37" s="401">
        <v>2</v>
      </c>
      <c r="B37" s="405" t="s">
        <v>356</v>
      </c>
      <c r="C37" s="408">
        <v>849684</v>
      </c>
      <c r="D37" s="408">
        <v>229925.441739</v>
      </c>
      <c r="E37" s="395">
        <v>27.060111963859505</v>
      </c>
      <c r="F37" s="510"/>
      <c r="G37" s="621">
        <v>387181.13653000002</v>
      </c>
    </row>
    <row r="38" spans="1:7" s="149" customFormat="1">
      <c r="A38" s="607">
        <v>3</v>
      </c>
      <c r="B38" s="608" t="s">
        <v>307</v>
      </c>
      <c r="C38" s="609">
        <v>336739</v>
      </c>
      <c r="D38" s="609">
        <v>0</v>
      </c>
      <c r="E38" s="443">
        <v>0</v>
      </c>
      <c r="F38" s="443"/>
      <c r="G38" s="621">
        <v>0</v>
      </c>
    </row>
    <row r="39" spans="1:7">
      <c r="D39" s="127"/>
    </row>
    <row r="40" spans="1:7">
      <c r="D40" s="127"/>
    </row>
  </sheetData>
  <mergeCells count="6">
    <mergeCell ref="A6:F6"/>
    <mergeCell ref="E8:F8"/>
    <mergeCell ref="C8:C9"/>
    <mergeCell ref="D8:D9"/>
    <mergeCell ref="A8:A9"/>
    <mergeCell ref="B8:B9"/>
  </mergeCells>
  <pageMargins left="0.70866141732283472" right="0.70866141732283472" top="0.74803149606299213" bottom="0.74803149606299213" header="0.31496062992125984" footer="0.31496062992125984"/>
  <pageSetup scale="8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35"/>
  <sheetViews>
    <sheetView workbookViewId="0">
      <selection activeCell="D15" sqref="D15"/>
    </sheetView>
  </sheetViews>
  <sheetFormatPr defaultColWidth="10" defaultRowHeight="15.75"/>
  <cols>
    <col min="1" max="1" width="6" style="452" customWidth="1"/>
    <col min="2" max="2" width="26.42578125" style="452" customWidth="1"/>
    <col min="3" max="3" width="15.5703125" style="452" customWidth="1"/>
    <col min="4" max="4" width="19.85546875" style="452" customWidth="1"/>
    <col min="5" max="10" width="13.28515625" style="452" customWidth="1"/>
    <col min="11" max="11" width="9" style="452" customWidth="1"/>
    <col min="12" max="24" width="12.7109375" style="452" customWidth="1"/>
    <col min="25" max="25" width="9" style="452" customWidth="1"/>
    <col min="26" max="26" width="9.140625" style="452" customWidth="1"/>
    <col min="27" max="264" width="10" style="452"/>
    <col min="265" max="265" width="6" style="452" customWidth="1"/>
    <col min="266" max="266" width="26.42578125" style="452" customWidth="1"/>
    <col min="267" max="270" width="9" style="452" customWidth="1"/>
    <col min="271" max="278" width="9.140625" style="452" customWidth="1"/>
    <col min="279" max="281" width="9" style="452" customWidth="1"/>
    <col min="282" max="282" width="9.140625" style="452" customWidth="1"/>
    <col min="283" max="520" width="10" style="452"/>
    <col min="521" max="521" width="6" style="452" customWidth="1"/>
    <col min="522" max="522" width="26.42578125" style="452" customWidth="1"/>
    <col min="523" max="526" width="9" style="452" customWidth="1"/>
    <col min="527" max="534" width="9.140625" style="452" customWidth="1"/>
    <col min="535" max="537" width="9" style="452" customWidth="1"/>
    <col min="538" max="538" width="9.140625" style="452" customWidth="1"/>
    <col min="539" max="776" width="10" style="452"/>
    <col min="777" max="777" width="6" style="452" customWidth="1"/>
    <col min="778" max="778" width="26.42578125" style="452" customWidth="1"/>
    <col min="779" max="782" width="9" style="452" customWidth="1"/>
    <col min="783" max="790" width="9.140625" style="452" customWidth="1"/>
    <col min="791" max="793" width="9" style="452" customWidth="1"/>
    <col min="794" max="794" width="9.140625" style="452" customWidth="1"/>
    <col min="795" max="1032" width="10" style="452"/>
    <col min="1033" max="1033" width="6" style="452" customWidth="1"/>
    <col min="1034" max="1034" width="26.42578125" style="452" customWidth="1"/>
    <col min="1035" max="1038" width="9" style="452" customWidth="1"/>
    <col min="1039" max="1046" width="9.140625" style="452" customWidth="1"/>
    <col min="1047" max="1049" width="9" style="452" customWidth="1"/>
    <col min="1050" max="1050" width="9.140625" style="452" customWidth="1"/>
    <col min="1051" max="1288" width="10" style="452"/>
    <col min="1289" max="1289" width="6" style="452" customWidth="1"/>
    <col min="1290" max="1290" width="26.42578125" style="452" customWidth="1"/>
    <col min="1291" max="1294" width="9" style="452" customWidth="1"/>
    <col min="1295" max="1302" width="9.140625" style="452" customWidth="1"/>
    <col min="1303" max="1305" width="9" style="452" customWidth="1"/>
    <col min="1306" max="1306" width="9.140625" style="452" customWidth="1"/>
    <col min="1307" max="1544" width="10" style="452"/>
    <col min="1545" max="1545" width="6" style="452" customWidth="1"/>
    <col min="1546" max="1546" width="26.42578125" style="452" customWidth="1"/>
    <col min="1547" max="1550" width="9" style="452" customWidth="1"/>
    <col min="1551" max="1558" width="9.140625" style="452" customWidth="1"/>
    <col min="1559" max="1561" width="9" style="452" customWidth="1"/>
    <col min="1562" max="1562" width="9.140625" style="452" customWidth="1"/>
    <col min="1563" max="1800" width="10" style="452"/>
    <col min="1801" max="1801" width="6" style="452" customWidth="1"/>
    <col min="1802" max="1802" width="26.42578125" style="452" customWidth="1"/>
    <col min="1803" max="1806" width="9" style="452" customWidth="1"/>
    <col min="1807" max="1814" width="9.140625" style="452" customWidth="1"/>
    <col min="1815" max="1817" width="9" style="452" customWidth="1"/>
    <col min="1818" max="1818" width="9.140625" style="452" customWidth="1"/>
    <col min="1819" max="2056" width="10" style="452"/>
    <col min="2057" max="2057" width="6" style="452" customWidth="1"/>
    <col min="2058" max="2058" width="26.42578125" style="452" customWidth="1"/>
    <col min="2059" max="2062" width="9" style="452" customWidth="1"/>
    <col min="2063" max="2070" width="9.140625" style="452" customWidth="1"/>
    <col min="2071" max="2073" width="9" style="452" customWidth="1"/>
    <col min="2074" max="2074" width="9.140625" style="452" customWidth="1"/>
    <col min="2075" max="2312" width="10" style="452"/>
    <col min="2313" max="2313" width="6" style="452" customWidth="1"/>
    <col min="2314" max="2314" width="26.42578125" style="452" customWidth="1"/>
    <col min="2315" max="2318" width="9" style="452" customWidth="1"/>
    <col min="2319" max="2326" width="9.140625" style="452" customWidth="1"/>
    <col min="2327" max="2329" width="9" style="452" customWidth="1"/>
    <col min="2330" max="2330" width="9.140625" style="452" customWidth="1"/>
    <col min="2331" max="2568" width="10" style="452"/>
    <col min="2569" max="2569" width="6" style="452" customWidth="1"/>
    <col min="2570" max="2570" width="26.42578125" style="452" customWidth="1"/>
    <col min="2571" max="2574" width="9" style="452" customWidth="1"/>
    <col min="2575" max="2582" width="9.140625" style="452" customWidth="1"/>
    <col min="2583" max="2585" width="9" style="452" customWidth="1"/>
    <col min="2586" max="2586" width="9.140625" style="452" customWidth="1"/>
    <col min="2587" max="2824" width="10" style="452"/>
    <col min="2825" max="2825" width="6" style="452" customWidth="1"/>
    <col min="2826" max="2826" width="26.42578125" style="452" customWidth="1"/>
    <col min="2827" max="2830" width="9" style="452" customWidth="1"/>
    <col min="2831" max="2838" width="9.140625" style="452" customWidth="1"/>
    <col min="2839" max="2841" width="9" style="452" customWidth="1"/>
    <col min="2842" max="2842" width="9.140625" style="452" customWidth="1"/>
    <col min="2843" max="3080" width="10" style="452"/>
    <col min="3081" max="3081" width="6" style="452" customWidth="1"/>
    <col min="3082" max="3082" width="26.42578125" style="452" customWidth="1"/>
    <col min="3083" max="3086" width="9" style="452" customWidth="1"/>
    <col min="3087" max="3094" width="9.140625" style="452" customWidth="1"/>
    <col min="3095" max="3097" width="9" style="452" customWidth="1"/>
    <col min="3098" max="3098" width="9.140625" style="452" customWidth="1"/>
    <col min="3099" max="3336" width="10" style="452"/>
    <col min="3337" max="3337" width="6" style="452" customWidth="1"/>
    <col min="3338" max="3338" width="26.42578125" style="452" customWidth="1"/>
    <col min="3339" max="3342" width="9" style="452" customWidth="1"/>
    <col min="3343" max="3350" width="9.140625" style="452" customWidth="1"/>
    <col min="3351" max="3353" width="9" style="452" customWidth="1"/>
    <col min="3354" max="3354" width="9.140625" style="452" customWidth="1"/>
    <col min="3355" max="3592" width="10" style="452"/>
    <col min="3593" max="3593" width="6" style="452" customWidth="1"/>
    <col min="3594" max="3594" width="26.42578125" style="452" customWidth="1"/>
    <col min="3595" max="3598" width="9" style="452" customWidth="1"/>
    <col min="3599" max="3606" width="9.140625" style="452" customWidth="1"/>
    <col min="3607" max="3609" width="9" style="452" customWidth="1"/>
    <col min="3610" max="3610" width="9.140625" style="452" customWidth="1"/>
    <col min="3611" max="3848" width="10" style="452"/>
    <col min="3849" max="3849" width="6" style="452" customWidth="1"/>
    <col min="3850" max="3850" width="26.42578125" style="452" customWidth="1"/>
    <col min="3851" max="3854" width="9" style="452" customWidth="1"/>
    <col min="3855" max="3862" width="9.140625" style="452" customWidth="1"/>
    <col min="3863" max="3865" width="9" style="452" customWidth="1"/>
    <col min="3866" max="3866" width="9.140625" style="452" customWidth="1"/>
    <col min="3867" max="4104" width="10" style="452"/>
    <col min="4105" max="4105" width="6" style="452" customWidth="1"/>
    <col min="4106" max="4106" width="26.42578125" style="452" customWidth="1"/>
    <col min="4107" max="4110" width="9" style="452" customWidth="1"/>
    <col min="4111" max="4118" width="9.140625" style="452" customWidth="1"/>
    <col min="4119" max="4121" width="9" style="452" customWidth="1"/>
    <col min="4122" max="4122" width="9.140625" style="452" customWidth="1"/>
    <col min="4123" max="4360" width="10" style="452"/>
    <col min="4361" max="4361" width="6" style="452" customWidth="1"/>
    <col min="4362" max="4362" width="26.42578125" style="452" customWidth="1"/>
    <col min="4363" max="4366" width="9" style="452" customWidth="1"/>
    <col min="4367" max="4374" width="9.140625" style="452" customWidth="1"/>
    <col min="4375" max="4377" width="9" style="452" customWidth="1"/>
    <col min="4378" max="4378" width="9.140625" style="452" customWidth="1"/>
    <col min="4379" max="4616" width="10" style="452"/>
    <col min="4617" max="4617" width="6" style="452" customWidth="1"/>
    <col min="4618" max="4618" width="26.42578125" style="452" customWidth="1"/>
    <col min="4619" max="4622" width="9" style="452" customWidth="1"/>
    <col min="4623" max="4630" width="9.140625" style="452" customWidth="1"/>
    <col min="4631" max="4633" width="9" style="452" customWidth="1"/>
    <col min="4634" max="4634" width="9.140625" style="452" customWidth="1"/>
    <col min="4635" max="4872" width="10" style="452"/>
    <col min="4873" max="4873" width="6" style="452" customWidth="1"/>
    <col min="4874" max="4874" width="26.42578125" style="452" customWidth="1"/>
    <col min="4875" max="4878" width="9" style="452" customWidth="1"/>
    <col min="4879" max="4886" width="9.140625" style="452" customWidth="1"/>
    <col min="4887" max="4889" width="9" style="452" customWidth="1"/>
    <col min="4890" max="4890" width="9.140625" style="452" customWidth="1"/>
    <col min="4891" max="5128" width="10" style="452"/>
    <col min="5129" max="5129" width="6" style="452" customWidth="1"/>
    <col min="5130" max="5130" width="26.42578125" style="452" customWidth="1"/>
    <col min="5131" max="5134" width="9" style="452" customWidth="1"/>
    <col min="5135" max="5142" width="9.140625" style="452" customWidth="1"/>
    <col min="5143" max="5145" width="9" style="452" customWidth="1"/>
    <col min="5146" max="5146" width="9.140625" style="452" customWidth="1"/>
    <col min="5147" max="5384" width="10" style="452"/>
    <col min="5385" max="5385" width="6" style="452" customWidth="1"/>
    <col min="5386" max="5386" width="26.42578125" style="452" customWidth="1"/>
    <col min="5387" max="5390" width="9" style="452" customWidth="1"/>
    <col min="5391" max="5398" width="9.140625" style="452" customWidth="1"/>
    <col min="5399" max="5401" width="9" style="452" customWidth="1"/>
    <col min="5402" max="5402" width="9.140625" style="452" customWidth="1"/>
    <col min="5403" max="5640" width="10" style="452"/>
    <col min="5641" max="5641" width="6" style="452" customWidth="1"/>
    <col min="5642" max="5642" width="26.42578125" style="452" customWidth="1"/>
    <col min="5643" max="5646" width="9" style="452" customWidth="1"/>
    <col min="5647" max="5654" width="9.140625" style="452" customWidth="1"/>
    <col min="5655" max="5657" width="9" style="452" customWidth="1"/>
    <col min="5658" max="5658" width="9.140625" style="452" customWidth="1"/>
    <col min="5659" max="5896" width="10" style="452"/>
    <col min="5897" max="5897" width="6" style="452" customWidth="1"/>
    <col min="5898" max="5898" width="26.42578125" style="452" customWidth="1"/>
    <col min="5899" max="5902" width="9" style="452" customWidth="1"/>
    <col min="5903" max="5910" width="9.140625" style="452" customWidth="1"/>
    <col min="5911" max="5913" width="9" style="452" customWidth="1"/>
    <col min="5914" max="5914" width="9.140625" style="452" customWidth="1"/>
    <col min="5915" max="6152" width="10" style="452"/>
    <col min="6153" max="6153" width="6" style="452" customWidth="1"/>
    <col min="6154" max="6154" width="26.42578125" style="452" customWidth="1"/>
    <col min="6155" max="6158" width="9" style="452" customWidth="1"/>
    <col min="6159" max="6166" width="9.140625" style="452" customWidth="1"/>
    <col min="6167" max="6169" width="9" style="452" customWidth="1"/>
    <col min="6170" max="6170" width="9.140625" style="452" customWidth="1"/>
    <col min="6171" max="6408" width="10" style="452"/>
    <col min="6409" max="6409" width="6" style="452" customWidth="1"/>
    <col min="6410" max="6410" width="26.42578125" style="452" customWidth="1"/>
    <col min="6411" max="6414" width="9" style="452" customWidth="1"/>
    <col min="6415" max="6422" width="9.140625" style="452" customWidth="1"/>
    <col min="6423" max="6425" width="9" style="452" customWidth="1"/>
    <col min="6426" max="6426" width="9.140625" style="452" customWidth="1"/>
    <col min="6427" max="6664" width="10" style="452"/>
    <col min="6665" max="6665" width="6" style="452" customWidth="1"/>
    <col min="6666" max="6666" width="26.42578125" style="452" customWidth="1"/>
    <col min="6667" max="6670" width="9" style="452" customWidth="1"/>
    <col min="6671" max="6678" width="9.140625" style="452" customWidth="1"/>
    <col min="6679" max="6681" width="9" style="452" customWidth="1"/>
    <col min="6682" max="6682" width="9.140625" style="452" customWidth="1"/>
    <col min="6683" max="6920" width="10" style="452"/>
    <col min="6921" max="6921" width="6" style="452" customWidth="1"/>
    <col min="6922" max="6922" width="26.42578125" style="452" customWidth="1"/>
    <col min="6923" max="6926" width="9" style="452" customWidth="1"/>
    <col min="6927" max="6934" width="9.140625" style="452" customWidth="1"/>
    <col min="6935" max="6937" width="9" style="452" customWidth="1"/>
    <col min="6938" max="6938" width="9.140625" style="452" customWidth="1"/>
    <col min="6939" max="7176" width="10" style="452"/>
    <col min="7177" max="7177" width="6" style="452" customWidth="1"/>
    <col min="7178" max="7178" width="26.42578125" style="452" customWidth="1"/>
    <col min="7179" max="7182" width="9" style="452" customWidth="1"/>
    <col min="7183" max="7190" width="9.140625" style="452" customWidth="1"/>
    <col min="7191" max="7193" width="9" style="452" customWidth="1"/>
    <col min="7194" max="7194" width="9.140625" style="452" customWidth="1"/>
    <col min="7195" max="7432" width="10" style="452"/>
    <col min="7433" max="7433" width="6" style="452" customWidth="1"/>
    <col min="7434" max="7434" width="26.42578125" style="452" customWidth="1"/>
    <col min="7435" max="7438" width="9" style="452" customWidth="1"/>
    <col min="7439" max="7446" width="9.140625" style="452" customWidth="1"/>
    <col min="7447" max="7449" width="9" style="452" customWidth="1"/>
    <col min="7450" max="7450" width="9.140625" style="452" customWidth="1"/>
    <col min="7451" max="7688" width="10" style="452"/>
    <col min="7689" max="7689" width="6" style="452" customWidth="1"/>
    <col min="7690" max="7690" width="26.42578125" style="452" customWidth="1"/>
    <col min="7691" max="7694" width="9" style="452" customWidth="1"/>
    <col min="7695" max="7702" width="9.140625" style="452" customWidth="1"/>
    <col min="7703" max="7705" width="9" style="452" customWidth="1"/>
    <col min="7706" max="7706" width="9.140625" style="452" customWidth="1"/>
    <col min="7707" max="7944" width="10" style="452"/>
    <col min="7945" max="7945" width="6" style="452" customWidth="1"/>
    <col min="7946" max="7946" width="26.42578125" style="452" customWidth="1"/>
    <col min="7947" max="7950" width="9" style="452" customWidth="1"/>
    <col min="7951" max="7958" width="9.140625" style="452" customWidth="1"/>
    <col min="7959" max="7961" width="9" style="452" customWidth="1"/>
    <col min="7962" max="7962" width="9.140625" style="452" customWidth="1"/>
    <col min="7963" max="8200" width="10" style="452"/>
    <col min="8201" max="8201" width="6" style="452" customWidth="1"/>
    <col min="8202" max="8202" width="26.42578125" style="452" customWidth="1"/>
    <col min="8203" max="8206" width="9" style="452" customWidth="1"/>
    <col min="8207" max="8214" width="9.140625" style="452" customWidth="1"/>
    <col min="8215" max="8217" width="9" style="452" customWidth="1"/>
    <col min="8218" max="8218" width="9.140625" style="452" customWidth="1"/>
    <col min="8219" max="8456" width="10" style="452"/>
    <col min="8457" max="8457" width="6" style="452" customWidth="1"/>
    <col min="8458" max="8458" width="26.42578125" style="452" customWidth="1"/>
    <col min="8459" max="8462" width="9" style="452" customWidth="1"/>
    <col min="8463" max="8470" width="9.140625" style="452" customWidth="1"/>
    <col min="8471" max="8473" width="9" style="452" customWidth="1"/>
    <col min="8474" max="8474" width="9.140625" style="452" customWidth="1"/>
    <col min="8475" max="8712" width="10" style="452"/>
    <col min="8713" max="8713" width="6" style="452" customWidth="1"/>
    <col min="8714" max="8714" width="26.42578125" style="452" customWidth="1"/>
    <col min="8715" max="8718" width="9" style="452" customWidth="1"/>
    <col min="8719" max="8726" width="9.140625" style="452" customWidth="1"/>
    <col min="8727" max="8729" width="9" style="452" customWidth="1"/>
    <col min="8730" max="8730" width="9.140625" style="452" customWidth="1"/>
    <col min="8731" max="8968" width="10" style="452"/>
    <col min="8969" max="8969" width="6" style="452" customWidth="1"/>
    <col min="8970" max="8970" width="26.42578125" style="452" customWidth="1"/>
    <col min="8971" max="8974" width="9" style="452" customWidth="1"/>
    <col min="8975" max="8982" width="9.140625" style="452" customWidth="1"/>
    <col min="8983" max="8985" width="9" style="452" customWidth="1"/>
    <col min="8986" max="8986" width="9.140625" style="452" customWidth="1"/>
    <col min="8987" max="9224" width="10" style="452"/>
    <col min="9225" max="9225" width="6" style="452" customWidth="1"/>
    <col min="9226" max="9226" width="26.42578125" style="452" customWidth="1"/>
    <col min="9227" max="9230" width="9" style="452" customWidth="1"/>
    <col min="9231" max="9238" width="9.140625" style="452" customWidth="1"/>
    <col min="9239" max="9241" width="9" style="452" customWidth="1"/>
    <col min="9242" max="9242" width="9.140625" style="452" customWidth="1"/>
    <col min="9243" max="9480" width="10" style="452"/>
    <col min="9481" max="9481" width="6" style="452" customWidth="1"/>
    <col min="9482" max="9482" width="26.42578125" style="452" customWidth="1"/>
    <col min="9483" max="9486" width="9" style="452" customWidth="1"/>
    <col min="9487" max="9494" width="9.140625" style="452" customWidth="1"/>
    <col min="9495" max="9497" width="9" style="452" customWidth="1"/>
    <col min="9498" max="9498" width="9.140625" style="452" customWidth="1"/>
    <col min="9499" max="9736" width="10" style="452"/>
    <col min="9737" max="9737" width="6" style="452" customWidth="1"/>
    <col min="9738" max="9738" width="26.42578125" style="452" customWidth="1"/>
    <col min="9739" max="9742" width="9" style="452" customWidth="1"/>
    <col min="9743" max="9750" width="9.140625" style="452" customWidth="1"/>
    <col min="9751" max="9753" width="9" style="452" customWidth="1"/>
    <col min="9754" max="9754" width="9.140625" style="452" customWidth="1"/>
    <col min="9755" max="9992" width="10" style="452"/>
    <col min="9993" max="9993" width="6" style="452" customWidth="1"/>
    <col min="9994" max="9994" width="26.42578125" style="452" customWidth="1"/>
    <col min="9995" max="9998" width="9" style="452" customWidth="1"/>
    <col min="9999" max="10006" width="9.140625" style="452" customWidth="1"/>
    <col min="10007" max="10009" width="9" style="452" customWidth="1"/>
    <col min="10010" max="10010" width="9.140625" style="452" customWidth="1"/>
    <col min="10011" max="10248" width="10" style="452"/>
    <col min="10249" max="10249" width="6" style="452" customWidth="1"/>
    <col min="10250" max="10250" width="26.42578125" style="452" customWidth="1"/>
    <col min="10251" max="10254" width="9" style="452" customWidth="1"/>
    <col min="10255" max="10262" width="9.140625" style="452" customWidth="1"/>
    <col min="10263" max="10265" width="9" style="452" customWidth="1"/>
    <col min="10266" max="10266" width="9.140625" style="452" customWidth="1"/>
    <col min="10267" max="10504" width="10" style="452"/>
    <col min="10505" max="10505" width="6" style="452" customWidth="1"/>
    <col min="10506" max="10506" width="26.42578125" style="452" customWidth="1"/>
    <col min="10507" max="10510" width="9" style="452" customWidth="1"/>
    <col min="10511" max="10518" width="9.140625" style="452" customWidth="1"/>
    <col min="10519" max="10521" width="9" style="452" customWidth="1"/>
    <col min="10522" max="10522" width="9.140625" style="452" customWidth="1"/>
    <col min="10523" max="10760" width="10" style="452"/>
    <col min="10761" max="10761" width="6" style="452" customWidth="1"/>
    <col min="10762" max="10762" width="26.42578125" style="452" customWidth="1"/>
    <col min="10763" max="10766" width="9" style="452" customWidth="1"/>
    <col min="10767" max="10774" width="9.140625" style="452" customWidth="1"/>
    <col min="10775" max="10777" width="9" style="452" customWidth="1"/>
    <col min="10778" max="10778" width="9.140625" style="452" customWidth="1"/>
    <col min="10779" max="11016" width="10" style="452"/>
    <col min="11017" max="11017" width="6" style="452" customWidth="1"/>
    <col min="11018" max="11018" width="26.42578125" style="452" customWidth="1"/>
    <col min="11019" max="11022" width="9" style="452" customWidth="1"/>
    <col min="11023" max="11030" width="9.140625" style="452" customWidth="1"/>
    <col min="11031" max="11033" width="9" style="452" customWidth="1"/>
    <col min="11034" max="11034" width="9.140625" style="452" customWidth="1"/>
    <col min="11035" max="11272" width="10" style="452"/>
    <col min="11273" max="11273" width="6" style="452" customWidth="1"/>
    <col min="11274" max="11274" width="26.42578125" style="452" customWidth="1"/>
    <col min="11275" max="11278" width="9" style="452" customWidth="1"/>
    <col min="11279" max="11286" width="9.140625" style="452" customWidth="1"/>
    <col min="11287" max="11289" width="9" style="452" customWidth="1"/>
    <col min="11290" max="11290" width="9.140625" style="452" customWidth="1"/>
    <col min="11291" max="11528" width="10" style="452"/>
    <col min="11529" max="11529" width="6" style="452" customWidth="1"/>
    <col min="11530" max="11530" width="26.42578125" style="452" customWidth="1"/>
    <col min="11531" max="11534" width="9" style="452" customWidth="1"/>
    <col min="11535" max="11542" width="9.140625" style="452" customWidth="1"/>
    <col min="11543" max="11545" width="9" style="452" customWidth="1"/>
    <col min="11546" max="11546" width="9.140625" style="452" customWidth="1"/>
    <col min="11547" max="11784" width="10" style="452"/>
    <col min="11785" max="11785" width="6" style="452" customWidth="1"/>
    <col min="11786" max="11786" width="26.42578125" style="452" customWidth="1"/>
    <col min="11787" max="11790" width="9" style="452" customWidth="1"/>
    <col min="11791" max="11798" width="9.140625" style="452" customWidth="1"/>
    <col min="11799" max="11801" width="9" style="452" customWidth="1"/>
    <col min="11802" max="11802" width="9.140625" style="452" customWidth="1"/>
    <col min="11803" max="12040" width="10" style="452"/>
    <col min="12041" max="12041" width="6" style="452" customWidth="1"/>
    <col min="12042" max="12042" width="26.42578125" style="452" customWidth="1"/>
    <col min="12043" max="12046" width="9" style="452" customWidth="1"/>
    <col min="12047" max="12054" width="9.140625" style="452" customWidth="1"/>
    <col min="12055" max="12057" width="9" style="452" customWidth="1"/>
    <col min="12058" max="12058" width="9.140625" style="452" customWidth="1"/>
    <col min="12059" max="12296" width="10" style="452"/>
    <col min="12297" max="12297" width="6" style="452" customWidth="1"/>
    <col min="12298" max="12298" width="26.42578125" style="452" customWidth="1"/>
    <col min="12299" max="12302" width="9" style="452" customWidth="1"/>
    <col min="12303" max="12310" width="9.140625" style="452" customWidth="1"/>
    <col min="12311" max="12313" width="9" style="452" customWidth="1"/>
    <col min="12314" max="12314" width="9.140625" style="452" customWidth="1"/>
    <col min="12315" max="12552" width="10" style="452"/>
    <col min="12553" max="12553" width="6" style="452" customWidth="1"/>
    <col min="12554" max="12554" width="26.42578125" style="452" customWidth="1"/>
    <col min="12555" max="12558" width="9" style="452" customWidth="1"/>
    <col min="12559" max="12566" width="9.140625" style="452" customWidth="1"/>
    <col min="12567" max="12569" width="9" style="452" customWidth="1"/>
    <col min="12570" max="12570" width="9.140625" style="452" customWidth="1"/>
    <col min="12571" max="12808" width="10" style="452"/>
    <col min="12809" max="12809" width="6" style="452" customWidth="1"/>
    <col min="12810" max="12810" width="26.42578125" style="452" customWidth="1"/>
    <col min="12811" max="12814" width="9" style="452" customWidth="1"/>
    <col min="12815" max="12822" width="9.140625" style="452" customWidth="1"/>
    <col min="12823" max="12825" width="9" style="452" customWidth="1"/>
    <col min="12826" max="12826" width="9.140625" style="452" customWidth="1"/>
    <col min="12827" max="13064" width="10" style="452"/>
    <col min="13065" max="13065" width="6" style="452" customWidth="1"/>
    <col min="13066" max="13066" width="26.42578125" style="452" customWidth="1"/>
    <col min="13067" max="13070" width="9" style="452" customWidth="1"/>
    <col min="13071" max="13078" width="9.140625" style="452" customWidth="1"/>
    <col min="13079" max="13081" width="9" style="452" customWidth="1"/>
    <col min="13082" max="13082" width="9.140625" style="452" customWidth="1"/>
    <col min="13083" max="13320" width="10" style="452"/>
    <col min="13321" max="13321" width="6" style="452" customWidth="1"/>
    <col min="13322" max="13322" width="26.42578125" style="452" customWidth="1"/>
    <col min="13323" max="13326" width="9" style="452" customWidth="1"/>
    <col min="13327" max="13334" width="9.140625" style="452" customWidth="1"/>
    <col min="13335" max="13337" width="9" style="452" customWidth="1"/>
    <col min="13338" max="13338" width="9.140625" style="452" customWidth="1"/>
    <col min="13339" max="13576" width="10" style="452"/>
    <col min="13577" max="13577" width="6" style="452" customWidth="1"/>
    <col min="13578" max="13578" width="26.42578125" style="452" customWidth="1"/>
    <col min="13579" max="13582" width="9" style="452" customWidth="1"/>
    <col min="13583" max="13590" width="9.140625" style="452" customWidth="1"/>
    <col min="13591" max="13593" width="9" style="452" customWidth="1"/>
    <col min="13594" max="13594" width="9.140625" style="452" customWidth="1"/>
    <col min="13595" max="13832" width="10" style="452"/>
    <col min="13833" max="13833" width="6" style="452" customWidth="1"/>
    <col min="13834" max="13834" width="26.42578125" style="452" customWidth="1"/>
    <col min="13835" max="13838" width="9" style="452" customWidth="1"/>
    <col min="13839" max="13846" width="9.140625" style="452" customWidth="1"/>
    <col min="13847" max="13849" width="9" style="452" customWidth="1"/>
    <col min="13850" max="13850" width="9.140625" style="452" customWidth="1"/>
    <col min="13851" max="14088" width="10" style="452"/>
    <col min="14089" max="14089" width="6" style="452" customWidth="1"/>
    <col min="14090" max="14090" width="26.42578125" style="452" customWidth="1"/>
    <col min="14091" max="14094" width="9" style="452" customWidth="1"/>
    <col min="14095" max="14102" width="9.140625" style="452" customWidth="1"/>
    <col min="14103" max="14105" width="9" style="452" customWidth="1"/>
    <col min="14106" max="14106" width="9.140625" style="452" customWidth="1"/>
    <col min="14107" max="14344" width="10" style="452"/>
    <col min="14345" max="14345" width="6" style="452" customWidth="1"/>
    <col min="14346" max="14346" width="26.42578125" style="452" customWidth="1"/>
    <col min="14347" max="14350" width="9" style="452" customWidth="1"/>
    <col min="14351" max="14358" width="9.140625" style="452" customWidth="1"/>
    <col min="14359" max="14361" width="9" style="452" customWidth="1"/>
    <col min="14362" max="14362" width="9.140625" style="452" customWidth="1"/>
    <col min="14363" max="14600" width="10" style="452"/>
    <col min="14601" max="14601" width="6" style="452" customWidth="1"/>
    <col min="14602" max="14602" width="26.42578125" style="452" customWidth="1"/>
    <col min="14603" max="14606" width="9" style="452" customWidth="1"/>
    <col min="14607" max="14614" width="9.140625" style="452" customWidth="1"/>
    <col min="14615" max="14617" width="9" style="452" customWidth="1"/>
    <col min="14618" max="14618" width="9.140625" style="452" customWidth="1"/>
    <col min="14619" max="14856" width="10" style="452"/>
    <col min="14857" max="14857" width="6" style="452" customWidth="1"/>
    <col min="14858" max="14858" width="26.42578125" style="452" customWidth="1"/>
    <col min="14859" max="14862" width="9" style="452" customWidth="1"/>
    <col min="14863" max="14870" width="9.140625" style="452" customWidth="1"/>
    <col min="14871" max="14873" width="9" style="452" customWidth="1"/>
    <col min="14874" max="14874" width="9.140625" style="452" customWidth="1"/>
    <col min="14875" max="15112" width="10" style="452"/>
    <col min="15113" max="15113" width="6" style="452" customWidth="1"/>
    <col min="15114" max="15114" width="26.42578125" style="452" customWidth="1"/>
    <col min="15115" max="15118" width="9" style="452" customWidth="1"/>
    <col min="15119" max="15126" width="9.140625" style="452" customWidth="1"/>
    <col min="15127" max="15129" width="9" style="452" customWidth="1"/>
    <col min="15130" max="15130" width="9.140625" style="452" customWidth="1"/>
    <col min="15131" max="15368" width="10" style="452"/>
    <col min="15369" max="15369" width="6" style="452" customWidth="1"/>
    <col min="15370" max="15370" width="26.42578125" style="452" customWidth="1"/>
    <col min="15371" max="15374" width="9" style="452" customWidth="1"/>
    <col min="15375" max="15382" width="9.140625" style="452" customWidth="1"/>
    <col min="15383" max="15385" width="9" style="452" customWidth="1"/>
    <col min="15386" max="15386" width="9.140625" style="452" customWidth="1"/>
    <col min="15387" max="15624" width="10" style="452"/>
    <col min="15625" max="15625" width="6" style="452" customWidth="1"/>
    <col min="15626" max="15626" width="26.42578125" style="452" customWidth="1"/>
    <col min="15627" max="15630" width="9" style="452" customWidth="1"/>
    <col min="15631" max="15638" width="9.140625" style="452" customWidth="1"/>
    <col min="15639" max="15641" width="9" style="452" customWidth="1"/>
    <col min="15642" max="15642" width="9.140625" style="452" customWidth="1"/>
    <col min="15643" max="15880" width="10" style="452"/>
    <col min="15881" max="15881" width="6" style="452" customWidth="1"/>
    <col min="15882" max="15882" width="26.42578125" style="452" customWidth="1"/>
    <col min="15883" max="15886" width="9" style="452" customWidth="1"/>
    <col min="15887" max="15894" width="9.140625" style="452" customWidth="1"/>
    <col min="15895" max="15897" width="9" style="452" customWidth="1"/>
    <col min="15898" max="15898" width="9.140625" style="452" customWidth="1"/>
    <col min="15899" max="16136" width="10" style="452"/>
    <col min="16137" max="16137" width="6" style="452" customWidth="1"/>
    <col min="16138" max="16138" width="26.42578125" style="452" customWidth="1"/>
    <col min="16139" max="16142" width="9" style="452" customWidth="1"/>
    <col min="16143" max="16150" width="9.140625" style="452" customWidth="1"/>
    <col min="16151" max="16153" width="9" style="452" customWidth="1"/>
    <col min="16154" max="16154" width="9.140625" style="452" customWidth="1"/>
    <col min="16155" max="16384" width="10" style="452"/>
  </cols>
  <sheetData>
    <row r="1" spans="1:27" ht="18.75">
      <c r="A1" s="447" t="s">
        <v>308</v>
      </c>
      <c r="B1" s="447"/>
      <c r="C1" s="447"/>
      <c r="D1" s="447"/>
      <c r="E1" s="447"/>
      <c r="F1" s="447"/>
      <c r="G1" s="447"/>
      <c r="H1" s="447"/>
      <c r="I1" s="447"/>
      <c r="J1" s="447"/>
      <c r="K1" s="447"/>
      <c r="L1" s="448"/>
      <c r="M1" s="449"/>
      <c r="N1" s="449"/>
      <c r="O1" s="450"/>
      <c r="P1" s="448"/>
      <c r="Q1" s="449"/>
      <c r="R1" s="449"/>
      <c r="S1" s="449"/>
      <c r="T1" s="447"/>
      <c r="U1" s="447"/>
      <c r="V1" s="447"/>
      <c r="W1" s="447"/>
      <c r="X1" s="447"/>
      <c r="Y1" s="451" t="s">
        <v>309</v>
      </c>
      <c r="Z1" s="450"/>
      <c r="AA1" s="447"/>
    </row>
    <row r="2" spans="1:27" ht="20.25">
      <c r="A2" s="453" t="s">
        <v>310</v>
      </c>
      <c r="B2" s="454"/>
      <c r="C2" s="454"/>
      <c r="D2" s="454"/>
      <c r="E2" s="454"/>
      <c r="F2" s="454"/>
      <c r="G2" s="454"/>
      <c r="H2" s="454"/>
      <c r="I2" s="454"/>
      <c r="J2" s="454"/>
      <c r="K2" s="455"/>
      <c r="L2" s="455"/>
      <c r="M2" s="455"/>
      <c r="N2" s="455"/>
      <c r="O2" s="455"/>
      <c r="P2" s="455"/>
      <c r="Q2" s="455"/>
      <c r="R2" s="455"/>
      <c r="S2" s="455"/>
      <c r="T2" s="454"/>
      <c r="U2" s="454"/>
      <c r="V2" s="454"/>
      <c r="W2" s="454"/>
      <c r="X2" s="454"/>
      <c r="Y2" s="454"/>
      <c r="Z2" s="455"/>
    </row>
    <row r="3" spans="1:27">
      <c r="A3" s="663" t="s">
        <v>311</v>
      </c>
      <c r="B3" s="663"/>
      <c r="C3" s="663"/>
      <c r="D3" s="663"/>
      <c r="E3" s="663"/>
      <c r="F3" s="663"/>
      <c r="G3" s="663"/>
      <c r="H3" s="663"/>
      <c r="I3" s="663"/>
      <c r="J3" s="663"/>
      <c r="K3" s="663"/>
      <c r="L3" s="663"/>
      <c r="M3" s="663"/>
      <c r="N3" s="663"/>
      <c r="O3" s="663"/>
      <c r="P3" s="663"/>
      <c r="Q3" s="663"/>
      <c r="R3" s="663"/>
      <c r="S3" s="663"/>
      <c r="T3" s="663"/>
      <c r="U3" s="663"/>
      <c r="V3" s="663"/>
      <c r="W3" s="663"/>
      <c r="X3" s="663"/>
      <c r="Y3" s="663"/>
      <c r="Z3" s="456"/>
    </row>
    <row r="4" spans="1:27" ht="18.75">
      <c r="A4" s="457"/>
      <c r="B4" s="457"/>
      <c r="C4" s="457"/>
      <c r="D4" s="457"/>
      <c r="E4" s="457"/>
      <c r="F4" s="457"/>
      <c r="G4" s="457"/>
      <c r="H4" s="457"/>
      <c r="I4" s="457"/>
      <c r="J4" s="457"/>
      <c r="K4" s="458"/>
      <c r="L4" s="459"/>
      <c r="M4" s="459"/>
      <c r="N4" s="459"/>
      <c r="O4" s="459"/>
      <c r="P4" s="459"/>
      <c r="Q4" s="459"/>
      <c r="R4" s="459"/>
      <c r="S4" s="459"/>
      <c r="T4" s="457"/>
      <c r="U4" s="457"/>
      <c r="V4" s="457"/>
      <c r="W4" s="457"/>
      <c r="X4" s="457"/>
      <c r="Y4" s="460" t="s">
        <v>312</v>
      </c>
      <c r="Z4" s="459"/>
    </row>
    <row r="5" spans="1:27" ht="18.75">
      <c r="A5" s="660" t="s">
        <v>19</v>
      </c>
      <c r="B5" s="660" t="s">
        <v>313</v>
      </c>
      <c r="C5" s="665" t="s">
        <v>314</v>
      </c>
      <c r="D5" s="666"/>
      <c r="E5" s="666"/>
      <c r="F5" s="666"/>
      <c r="G5" s="666"/>
      <c r="H5" s="666"/>
      <c r="I5" s="666"/>
      <c r="J5" s="666"/>
      <c r="K5" s="665" t="s">
        <v>315</v>
      </c>
      <c r="L5" s="666"/>
      <c r="M5" s="666"/>
      <c r="N5" s="666"/>
      <c r="O5" s="666"/>
      <c r="P5" s="666"/>
      <c r="Q5" s="666"/>
      <c r="R5" s="666"/>
      <c r="S5" s="667"/>
      <c r="T5" s="665" t="s">
        <v>316</v>
      </c>
      <c r="U5" s="666"/>
      <c r="V5" s="666"/>
      <c r="W5" s="666"/>
      <c r="X5" s="666"/>
      <c r="Y5" s="667"/>
      <c r="Z5" s="459"/>
    </row>
    <row r="6" spans="1:27" s="184" customFormat="1" ht="12.75">
      <c r="A6" s="664"/>
      <c r="B6" s="664"/>
      <c r="C6" s="660" t="s">
        <v>317</v>
      </c>
      <c r="D6" s="660" t="s">
        <v>318</v>
      </c>
      <c r="E6" s="659" t="s">
        <v>320</v>
      </c>
      <c r="F6" s="659" t="s">
        <v>321</v>
      </c>
      <c r="G6" s="658" t="s">
        <v>322</v>
      </c>
      <c r="H6" s="662" t="s">
        <v>323</v>
      </c>
      <c r="I6" s="662"/>
      <c r="J6" s="662"/>
      <c r="K6" s="660" t="s">
        <v>317</v>
      </c>
      <c r="L6" s="660" t="s">
        <v>318</v>
      </c>
      <c r="M6" s="659" t="s">
        <v>320</v>
      </c>
      <c r="N6" s="659" t="s">
        <v>321</v>
      </c>
      <c r="O6" s="658" t="s">
        <v>322</v>
      </c>
      <c r="P6" s="662" t="s">
        <v>323</v>
      </c>
      <c r="Q6" s="662"/>
      <c r="R6" s="662"/>
      <c r="S6" s="662" t="s">
        <v>324</v>
      </c>
      <c r="T6" s="660" t="s">
        <v>317</v>
      </c>
      <c r="U6" s="660" t="s">
        <v>318</v>
      </c>
      <c r="V6" s="659" t="s">
        <v>320</v>
      </c>
      <c r="W6" s="659" t="s">
        <v>321</v>
      </c>
      <c r="X6" s="658" t="s">
        <v>322</v>
      </c>
      <c r="Y6" s="660" t="s">
        <v>323</v>
      </c>
    </row>
    <row r="7" spans="1:27" s="461" customFormat="1" ht="66" customHeight="1">
      <c r="A7" s="661"/>
      <c r="B7" s="661"/>
      <c r="C7" s="661"/>
      <c r="D7" s="661"/>
      <c r="E7" s="659"/>
      <c r="F7" s="659"/>
      <c r="G7" s="658"/>
      <c r="H7" s="512" t="s">
        <v>325</v>
      </c>
      <c r="I7" s="512" t="s">
        <v>326</v>
      </c>
      <c r="J7" s="512" t="s">
        <v>37</v>
      </c>
      <c r="K7" s="661"/>
      <c r="L7" s="661"/>
      <c r="M7" s="659"/>
      <c r="N7" s="659"/>
      <c r="O7" s="658"/>
      <c r="P7" s="511" t="s">
        <v>325</v>
      </c>
      <c r="Q7" s="511" t="s">
        <v>326</v>
      </c>
      <c r="R7" s="511" t="s">
        <v>37</v>
      </c>
      <c r="S7" s="662"/>
      <c r="T7" s="661"/>
      <c r="U7" s="661"/>
      <c r="V7" s="659"/>
      <c r="W7" s="659"/>
      <c r="X7" s="658"/>
      <c r="Y7" s="661"/>
    </row>
    <row r="8" spans="1:27" s="463" customFormat="1" ht="36">
      <c r="A8" s="462" t="s">
        <v>27</v>
      </c>
      <c r="B8" s="462" t="s">
        <v>79</v>
      </c>
      <c r="C8" s="462" t="s">
        <v>370</v>
      </c>
      <c r="D8" s="462">
        <v>2</v>
      </c>
      <c r="E8" s="462">
        <v>3</v>
      </c>
      <c r="F8" s="462">
        <v>4</v>
      </c>
      <c r="G8" s="462">
        <v>5</v>
      </c>
      <c r="H8" s="462" t="s">
        <v>270</v>
      </c>
      <c r="I8" s="462">
        <v>7</v>
      </c>
      <c r="J8" s="462">
        <v>8</v>
      </c>
      <c r="K8" s="462" t="s">
        <v>372</v>
      </c>
      <c r="L8" s="462">
        <v>10</v>
      </c>
      <c r="M8" s="462">
        <v>11</v>
      </c>
      <c r="N8" s="462">
        <v>12</v>
      </c>
      <c r="O8" s="462">
        <v>13</v>
      </c>
      <c r="P8" s="462" t="s">
        <v>371</v>
      </c>
      <c r="Q8" s="462">
        <v>15</v>
      </c>
      <c r="R8" s="462">
        <v>16</v>
      </c>
      <c r="S8" s="462">
        <v>17</v>
      </c>
      <c r="T8" s="462" t="s">
        <v>373</v>
      </c>
      <c r="U8" s="462" t="s">
        <v>374</v>
      </c>
      <c r="V8" s="462" t="s">
        <v>375</v>
      </c>
      <c r="W8" s="462" t="s">
        <v>376</v>
      </c>
      <c r="X8" s="462" t="s">
        <v>377</v>
      </c>
      <c r="Y8" s="462" t="s">
        <v>378</v>
      </c>
    </row>
    <row r="9" spans="1:27" s="468" customFormat="1">
      <c r="A9" s="464"/>
      <c r="B9" s="465" t="s">
        <v>317</v>
      </c>
      <c r="C9" s="465"/>
      <c r="D9" s="465"/>
      <c r="E9" s="465"/>
      <c r="F9" s="465"/>
      <c r="G9" s="465"/>
      <c r="H9" s="465"/>
      <c r="I9" s="465"/>
      <c r="J9" s="465"/>
      <c r="K9" s="466"/>
      <c r="L9" s="466"/>
      <c r="M9" s="466"/>
      <c r="N9" s="466"/>
      <c r="O9" s="466"/>
      <c r="P9" s="467"/>
      <c r="Q9" s="467"/>
      <c r="R9" s="467"/>
      <c r="S9" s="467"/>
      <c r="T9" s="465"/>
      <c r="U9" s="465"/>
      <c r="V9" s="465"/>
      <c r="W9" s="465"/>
      <c r="X9" s="465"/>
      <c r="Y9" s="465"/>
    </row>
    <row r="10" spans="1:27" s="175" customFormat="1" ht="12.75">
      <c r="A10" s="469" t="s">
        <v>20</v>
      </c>
      <c r="B10" s="470" t="s">
        <v>327</v>
      </c>
      <c r="C10" s="470"/>
      <c r="D10" s="470"/>
      <c r="E10" s="470"/>
      <c r="F10" s="470"/>
      <c r="G10" s="470"/>
      <c r="H10" s="470"/>
      <c r="I10" s="470"/>
      <c r="J10" s="470"/>
      <c r="K10" s="471"/>
      <c r="L10" s="471"/>
      <c r="M10" s="471"/>
      <c r="N10" s="471"/>
      <c r="O10" s="471"/>
      <c r="P10" s="471"/>
      <c r="Q10" s="471"/>
      <c r="R10" s="471"/>
      <c r="S10" s="472"/>
      <c r="T10" s="470"/>
      <c r="U10" s="470"/>
      <c r="V10" s="470"/>
      <c r="W10" s="470"/>
      <c r="X10" s="470"/>
      <c r="Y10" s="470"/>
    </row>
    <row r="11" spans="1:27" s="184" customFormat="1" ht="12.75">
      <c r="A11" s="473">
        <v>1</v>
      </c>
      <c r="B11" s="474" t="s">
        <v>328</v>
      </c>
      <c r="C11" s="474"/>
      <c r="D11" s="474"/>
      <c r="E11" s="474"/>
      <c r="F11" s="474"/>
      <c r="G11" s="474"/>
      <c r="H11" s="474"/>
      <c r="I11" s="474"/>
      <c r="J11" s="474"/>
      <c r="K11" s="475"/>
      <c r="L11" s="475"/>
      <c r="M11" s="475"/>
      <c r="N11" s="475"/>
      <c r="O11" s="475"/>
      <c r="P11" s="475"/>
      <c r="Q11" s="475"/>
      <c r="R11" s="475"/>
      <c r="S11" s="475"/>
      <c r="T11" s="474"/>
      <c r="U11" s="474"/>
      <c r="V11" s="474"/>
      <c r="W11" s="474"/>
      <c r="X11" s="474"/>
      <c r="Y11" s="474"/>
    </row>
    <row r="12" spans="1:27" s="184" customFormat="1" ht="12.75">
      <c r="A12" s="473">
        <f>A11+1</f>
        <v>2</v>
      </c>
      <c r="B12" s="474" t="s">
        <v>329</v>
      </c>
      <c r="C12" s="474"/>
      <c r="D12" s="474"/>
      <c r="E12" s="474"/>
      <c r="F12" s="474"/>
      <c r="G12" s="474"/>
      <c r="H12" s="474"/>
      <c r="I12" s="474"/>
      <c r="J12" s="474"/>
      <c r="K12" s="475"/>
      <c r="L12" s="475"/>
      <c r="M12" s="475"/>
      <c r="N12" s="475"/>
      <c r="O12" s="475"/>
      <c r="P12" s="475"/>
      <c r="Q12" s="475"/>
      <c r="R12" s="475"/>
      <c r="S12" s="475"/>
      <c r="T12" s="474"/>
      <c r="U12" s="474"/>
      <c r="V12" s="474"/>
      <c r="W12" s="474"/>
      <c r="X12" s="474"/>
      <c r="Y12" s="474"/>
    </row>
    <row r="13" spans="1:27" s="184" customFormat="1" ht="12.75">
      <c r="A13" s="473" t="s">
        <v>319</v>
      </c>
      <c r="B13" s="474" t="s">
        <v>319</v>
      </c>
      <c r="C13" s="474"/>
      <c r="D13" s="474"/>
      <c r="E13" s="474"/>
      <c r="F13" s="474"/>
      <c r="G13" s="474"/>
      <c r="H13" s="474"/>
      <c r="I13" s="474"/>
      <c r="J13" s="474"/>
      <c r="K13" s="475"/>
      <c r="L13" s="475"/>
      <c r="M13" s="475"/>
      <c r="N13" s="475"/>
      <c r="O13" s="475"/>
      <c r="P13" s="475"/>
      <c r="Q13" s="475"/>
      <c r="R13" s="475"/>
      <c r="S13" s="475"/>
      <c r="T13" s="474"/>
      <c r="U13" s="474"/>
      <c r="V13" s="474"/>
      <c r="W13" s="474"/>
      <c r="X13" s="474"/>
      <c r="Y13" s="474"/>
    </row>
    <row r="14" spans="1:27" s="184" customFormat="1" ht="38.25">
      <c r="A14" s="476" t="s">
        <v>21</v>
      </c>
      <c r="B14" s="477" t="s">
        <v>321</v>
      </c>
      <c r="C14" s="470"/>
      <c r="D14" s="470"/>
      <c r="E14" s="470"/>
      <c r="F14" s="470"/>
      <c r="G14" s="470"/>
      <c r="H14" s="470"/>
      <c r="I14" s="470"/>
      <c r="J14" s="470"/>
      <c r="K14" s="470"/>
      <c r="L14" s="470"/>
      <c r="M14" s="470"/>
      <c r="N14" s="470"/>
      <c r="O14" s="470"/>
      <c r="P14" s="470"/>
      <c r="Q14" s="470"/>
      <c r="R14" s="470"/>
      <c r="S14" s="475"/>
      <c r="T14" s="470"/>
      <c r="U14" s="470"/>
      <c r="V14" s="470"/>
      <c r="W14" s="470"/>
      <c r="X14" s="470"/>
      <c r="Y14" s="470"/>
    </row>
    <row r="15" spans="1:27" s="184" customFormat="1" ht="25.5">
      <c r="A15" s="476" t="s">
        <v>69</v>
      </c>
      <c r="B15" s="477" t="s">
        <v>322</v>
      </c>
      <c r="C15" s="470"/>
      <c r="D15" s="470"/>
      <c r="E15" s="470"/>
      <c r="F15" s="470"/>
      <c r="G15" s="470"/>
      <c r="H15" s="470"/>
      <c r="I15" s="470"/>
      <c r="J15" s="470"/>
      <c r="K15" s="471"/>
      <c r="L15" s="471"/>
      <c r="M15" s="471"/>
      <c r="N15" s="471"/>
      <c r="O15" s="471"/>
      <c r="P15" s="471"/>
      <c r="Q15" s="471"/>
      <c r="R15" s="471"/>
      <c r="S15" s="475"/>
      <c r="T15" s="470"/>
      <c r="U15" s="470"/>
      <c r="V15" s="470"/>
      <c r="W15" s="470"/>
      <c r="X15" s="470"/>
      <c r="Y15" s="470"/>
    </row>
    <row r="16" spans="1:27" s="146" customFormat="1">
      <c r="A16" s="476" t="s">
        <v>71</v>
      </c>
      <c r="B16" s="477" t="s">
        <v>330</v>
      </c>
      <c r="C16" s="470"/>
      <c r="D16" s="470"/>
      <c r="E16" s="470"/>
      <c r="F16" s="470"/>
      <c r="G16" s="470"/>
      <c r="H16" s="470"/>
      <c r="I16" s="470"/>
      <c r="J16" s="470"/>
      <c r="K16" s="471"/>
      <c r="L16" s="471"/>
      <c r="M16" s="471"/>
      <c r="N16" s="471"/>
      <c r="O16" s="471"/>
      <c r="P16" s="471"/>
      <c r="Q16" s="471"/>
      <c r="R16" s="471"/>
      <c r="S16" s="440"/>
      <c r="T16" s="470"/>
      <c r="U16" s="470"/>
      <c r="V16" s="470"/>
      <c r="W16" s="470"/>
      <c r="X16" s="470"/>
      <c r="Y16" s="470"/>
    </row>
    <row r="17" spans="1:26" s="479" customFormat="1" ht="25.5">
      <c r="A17" s="476" t="s">
        <v>73</v>
      </c>
      <c r="B17" s="477" t="s">
        <v>331</v>
      </c>
      <c r="C17" s="470"/>
      <c r="D17" s="470"/>
      <c r="E17" s="470"/>
      <c r="F17" s="470"/>
      <c r="G17" s="470"/>
      <c r="H17" s="470"/>
      <c r="I17" s="470"/>
      <c r="J17" s="470"/>
      <c r="K17" s="471"/>
      <c r="L17" s="471"/>
      <c r="M17" s="471"/>
      <c r="N17" s="471"/>
      <c r="O17" s="471"/>
      <c r="P17" s="471"/>
      <c r="Q17" s="471"/>
      <c r="R17" s="471"/>
      <c r="S17" s="478"/>
      <c r="T17" s="470"/>
      <c r="U17" s="470"/>
      <c r="V17" s="470"/>
      <c r="W17" s="470"/>
      <c r="X17" s="470"/>
      <c r="Y17" s="470"/>
    </row>
    <row r="18" spans="1:26" s="146" customFormat="1" ht="25.5">
      <c r="A18" s="476" t="s">
        <v>74</v>
      </c>
      <c r="B18" s="477" t="s">
        <v>332</v>
      </c>
      <c r="C18" s="470"/>
      <c r="D18" s="470"/>
      <c r="E18" s="470"/>
      <c r="F18" s="470"/>
      <c r="G18" s="470"/>
      <c r="H18" s="470"/>
      <c r="I18" s="470"/>
      <c r="J18" s="470"/>
      <c r="K18" s="471"/>
      <c r="L18" s="471"/>
      <c r="M18" s="471"/>
      <c r="N18" s="471"/>
      <c r="O18" s="471"/>
      <c r="P18" s="471"/>
      <c r="Q18" s="471"/>
      <c r="R18" s="471"/>
      <c r="S18" s="440"/>
      <c r="T18" s="470"/>
      <c r="U18" s="470"/>
      <c r="V18" s="470"/>
      <c r="W18" s="470"/>
      <c r="X18" s="470"/>
      <c r="Y18" s="470"/>
    </row>
    <row r="19" spans="1:26" s="146" customFormat="1" ht="25.5">
      <c r="A19" s="480" t="s">
        <v>76</v>
      </c>
      <c r="B19" s="481" t="s">
        <v>324</v>
      </c>
      <c r="C19" s="482"/>
      <c r="D19" s="482"/>
      <c r="E19" s="482"/>
      <c r="F19" s="482"/>
      <c r="G19" s="482"/>
      <c r="H19" s="482"/>
      <c r="I19" s="482"/>
      <c r="J19" s="482"/>
      <c r="K19" s="483"/>
      <c r="L19" s="483"/>
      <c r="M19" s="483"/>
      <c r="N19" s="483"/>
      <c r="O19" s="483"/>
      <c r="P19" s="483"/>
      <c r="Q19" s="483"/>
      <c r="R19" s="483"/>
      <c r="S19" s="484"/>
      <c r="T19" s="482"/>
      <c r="U19" s="482"/>
      <c r="V19" s="482"/>
      <c r="W19" s="482"/>
      <c r="X19" s="482"/>
      <c r="Y19" s="482"/>
    </row>
    <row r="20" spans="1:26" ht="18.75">
      <c r="A20" s="180"/>
      <c r="B20" s="485"/>
      <c r="C20" s="485"/>
      <c r="D20" s="485"/>
      <c r="E20" s="485"/>
      <c r="F20" s="485"/>
      <c r="G20" s="485"/>
      <c r="H20" s="485"/>
      <c r="I20" s="485"/>
      <c r="J20" s="485"/>
      <c r="K20" s="458"/>
      <c r="L20" s="458"/>
      <c r="M20" s="458"/>
      <c r="N20" s="458"/>
      <c r="O20" s="458"/>
      <c r="P20" s="458"/>
      <c r="Q20" s="458"/>
      <c r="R20" s="458"/>
      <c r="S20" s="458"/>
      <c r="T20" s="485"/>
      <c r="U20" s="485"/>
      <c r="V20" s="485"/>
      <c r="W20" s="485"/>
      <c r="X20" s="485"/>
      <c r="Y20" s="485"/>
      <c r="Z20" s="458"/>
    </row>
    <row r="21" spans="1:26" ht="18.75">
      <c r="A21" s="458"/>
      <c r="B21" s="180"/>
      <c r="C21" s="180"/>
      <c r="D21" s="180"/>
      <c r="E21" s="180"/>
      <c r="F21" s="180"/>
      <c r="G21" s="180"/>
      <c r="H21" s="180"/>
      <c r="I21" s="180"/>
      <c r="J21" s="180"/>
      <c r="K21" s="458"/>
      <c r="L21" s="458"/>
      <c r="M21" s="458"/>
      <c r="N21" s="458"/>
      <c r="O21" s="458"/>
      <c r="P21" s="458"/>
      <c r="Q21" s="458"/>
      <c r="R21" s="458"/>
      <c r="S21" s="458"/>
      <c r="T21" s="180"/>
      <c r="U21" s="180"/>
      <c r="V21" s="180"/>
      <c r="W21" s="180"/>
      <c r="X21" s="180"/>
      <c r="Y21" s="180"/>
      <c r="Z21" s="458"/>
    </row>
    <row r="22" spans="1:26" ht="18.75">
      <c r="A22" s="458"/>
      <c r="B22" s="458"/>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row>
    <row r="23" spans="1:26" ht="18.75">
      <c r="A23" s="458"/>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row>
    <row r="24" spans="1:26" ht="18.75">
      <c r="A24" s="458"/>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row>
    <row r="25" spans="1:26" ht="18.75">
      <c r="A25" s="458"/>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row>
    <row r="26" spans="1:26" ht="18.75">
      <c r="A26" s="458"/>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row>
    <row r="27" spans="1:26" ht="18.75">
      <c r="A27" s="458"/>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row>
    <row r="28" spans="1:26" ht="18.75">
      <c r="A28" s="458"/>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row>
    <row r="29" spans="1:26" ht="18.75">
      <c r="A29" s="458"/>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row>
    <row r="30" spans="1:26" ht="18.75">
      <c r="A30" s="458"/>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row>
    <row r="31" spans="1:26" ht="18.75">
      <c r="A31" s="458"/>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row>
    <row r="32" spans="1:26" ht="18.75">
      <c r="A32" s="458"/>
      <c r="B32" s="458"/>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458"/>
    </row>
    <row r="33" spans="1:26" ht="18.75">
      <c r="A33" s="458"/>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row>
    <row r="34" spans="1:26" ht="18.75">
      <c r="A34" s="458"/>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row>
    <row r="35" spans="1:26" ht="18.75">
      <c r="A35" s="458"/>
      <c r="B35" s="458"/>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row>
  </sheetData>
  <mergeCells count="25">
    <mergeCell ref="A3:Y3"/>
    <mergeCell ref="A5:A7"/>
    <mergeCell ref="B5:B7"/>
    <mergeCell ref="C5:J5"/>
    <mergeCell ref="K5:S5"/>
    <mergeCell ref="T5:Y5"/>
    <mergeCell ref="C6:C7"/>
    <mergeCell ref="D6:D7"/>
    <mergeCell ref="K6:K7"/>
    <mergeCell ref="T6:T7"/>
    <mergeCell ref="U6:U7"/>
    <mergeCell ref="Y6:Y7"/>
    <mergeCell ref="E6:E7"/>
    <mergeCell ref="F6:F7"/>
    <mergeCell ref="G6:G7"/>
    <mergeCell ref="H6:J6"/>
    <mergeCell ref="O6:O7"/>
    <mergeCell ref="V6:V7"/>
    <mergeCell ref="W6:W7"/>
    <mergeCell ref="X6:X7"/>
    <mergeCell ref="L6:L7"/>
    <mergeCell ref="M6:M7"/>
    <mergeCell ref="N6:N7"/>
    <mergeCell ref="P6:R6"/>
    <mergeCell ref="S6:S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IV58"/>
  <sheetViews>
    <sheetView topLeftCell="A8" workbookViewId="0">
      <pane xSplit="2" ySplit="4" topLeftCell="C12" activePane="bottomRight" state="frozen"/>
      <selection activeCell="A8" sqref="A8"/>
      <selection pane="topRight" activeCell="C8" sqref="C8"/>
      <selection pane="bottomLeft" activeCell="A12" sqref="A12"/>
      <selection pane="bottomRight" activeCell="C14" sqref="C14"/>
    </sheetView>
  </sheetViews>
  <sheetFormatPr defaultRowHeight="12.75"/>
  <cols>
    <col min="1" max="1" width="5.28515625" style="237" customWidth="1"/>
    <col min="2" max="2" width="34.7109375" style="262" customWidth="1"/>
    <col min="3" max="3" width="7.85546875" style="262" customWidth="1"/>
    <col min="4" max="4" width="8.140625" style="262" customWidth="1"/>
    <col min="5" max="5" width="9.42578125" style="262" customWidth="1"/>
    <col min="6" max="6" width="7.42578125" style="303" hidden="1" customWidth="1"/>
    <col min="7" max="7" width="8.5703125" style="262" customWidth="1"/>
    <col min="8" max="8" width="9.85546875" style="262" customWidth="1"/>
    <col min="9" max="9" width="9.7109375" style="262" customWidth="1"/>
    <col min="10" max="10" width="8.7109375" style="262" customWidth="1"/>
    <col min="11" max="16384" width="9.140625" style="262"/>
  </cols>
  <sheetData>
    <row r="1" spans="1:256" ht="21.75" customHeight="1">
      <c r="A1" s="628" t="s">
        <v>170</v>
      </c>
      <c r="B1" s="628"/>
      <c r="C1" s="668" t="s">
        <v>171</v>
      </c>
      <c r="D1" s="668"/>
      <c r="E1" s="668"/>
      <c r="F1" s="668"/>
      <c r="G1" s="668"/>
      <c r="H1" s="668"/>
      <c r="I1" s="628" t="s">
        <v>172</v>
      </c>
      <c r="J1" s="628"/>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c r="AX1" s="622"/>
      <c r="AY1" s="622"/>
      <c r="AZ1" s="622"/>
      <c r="BA1" s="622"/>
      <c r="BB1" s="622"/>
      <c r="BC1" s="622"/>
      <c r="BD1" s="622"/>
      <c r="BE1" s="622"/>
      <c r="BF1" s="622"/>
      <c r="BG1" s="622"/>
      <c r="BH1" s="622"/>
      <c r="BI1" s="622"/>
      <c r="BJ1" s="622"/>
      <c r="BK1" s="622"/>
      <c r="BL1" s="622"/>
      <c r="BM1" s="622"/>
      <c r="BN1" s="622"/>
      <c r="BO1" s="622"/>
      <c r="BP1" s="622"/>
      <c r="BQ1" s="622"/>
      <c r="BR1" s="622"/>
      <c r="BS1" s="622"/>
      <c r="BT1" s="622"/>
      <c r="BU1" s="622"/>
      <c r="BV1" s="622"/>
      <c r="BW1" s="622"/>
      <c r="BX1" s="622"/>
      <c r="BY1" s="622"/>
      <c r="BZ1" s="622"/>
      <c r="CA1" s="622"/>
      <c r="CB1" s="622"/>
      <c r="CC1" s="622"/>
      <c r="CD1" s="622"/>
      <c r="CE1" s="622"/>
      <c r="CF1" s="622"/>
      <c r="CG1" s="622"/>
      <c r="CH1" s="622"/>
      <c r="CI1" s="622"/>
      <c r="CJ1" s="622"/>
      <c r="CK1" s="622"/>
      <c r="CL1" s="622"/>
      <c r="CM1" s="622"/>
      <c r="CN1" s="622"/>
      <c r="CO1" s="622"/>
      <c r="CP1" s="622"/>
      <c r="CQ1" s="622"/>
      <c r="CR1" s="622"/>
      <c r="CS1" s="622"/>
      <c r="CT1" s="622"/>
      <c r="CU1" s="622"/>
      <c r="CV1" s="622"/>
      <c r="CW1" s="622"/>
      <c r="CX1" s="622"/>
      <c r="CY1" s="622"/>
      <c r="CZ1" s="622"/>
      <c r="DA1" s="622"/>
      <c r="DB1" s="622"/>
      <c r="DC1" s="622"/>
      <c r="DD1" s="622"/>
      <c r="DE1" s="622"/>
      <c r="DF1" s="622"/>
      <c r="DG1" s="622"/>
      <c r="DH1" s="622"/>
      <c r="DI1" s="622"/>
      <c r="DJ1" s="622"/>
      <c r="DK1" s="622"/>
      <c r="DL1" s="622"/>
      <c r="DM1" s="622"/>
      <c r="DN1" s="622"/>
      <c r="DO1" s="622"/>
      <c r="DP1" s="622"/>
      <c r="DQ1" s="622"/>
      <c r="DR1" s="622"/>
      <c r="DS1" s="622"/>
      <c r="DT1" s="622"/>
      <c r="DU1" s="622"/>
      <c r="DV1" s="622"/>
      <c r="DW1" s="622"/>
      <c r="DX1" s="622"/>
      <c r="DY1" s="622"/>
      <c r="DZ1" s="622"/>
      <c r="EA1" s="622"/>
      <c r="EB1" s="622"/>
      <c r="EC1" s="622"/>
      <c r="ED1" s="622"/>
      <c r="EE1" s="622"/>
      <c r="EF1" s="622"/>
      <c r="EG1" s="622"/>
      <c r="EH1" s="622"/>
      <c r="EI1" s="622"/>
      <c r="EJ1" s="622"/>
      <c r="EK1" s="622"/>
      <c r="EL1" s="622"/>
      <c r="EM1" s="622"/>
      <c r="EN1" s="622"/>
      <c r="EO1" s="622"/>
      <c r="EP1" s="622"/>
      <c r="EQ1" s="622"/>
      <c r="ER1" s="622"/>
      <c r="ES1" s="622"/>
      <c r="ET1" s="622"/>
      <c r="EU1" s="622"/>
      <c r="EV1" s="622"/>
      <c r="EW1" s="622"/>
      <c r="EX1" s="622"/>
      <c r="EY1" s="622"/>
      <c r="EZ1" s="622"/>
      <c r="FA1" s="622"/>
      <c r="FB1" s="622"/>
      <c r="FC1" s="622"/>
      <c r="FD1" s="622"/>
      <c r="FE1" s="622"/>
      <c r="FF1" s="622"/>
      <c r="FG1" s="622"/>
      <c r="FH1" s="622"/>
      <c r="FI1" s="622"/>
      <c r="FJ1" s="622"/>
      <c r="FK1" s="622"/>
      <c r="FL1" s="622"/>
      <c r="FM1" s="622"/>
      <c r="FN1" s="622"/>
      <c r="FO1" s="622"/>
      <c r="FP1" s="622"/>
      <c r="FQ1" s="622"/>
      <c r="FR1" s="622"/>
      <c r="FS1" s="622"/>
      <c r="FT1" s="622"/>
      <c r="FU1" s="622"/>
      <c r="FV1" s="622"/>
      <c r="FW1" s="622"/>
      <c r="FX1" s="622"/>
      <c r="FY1" s="622"/>
      <c r="FZ1" s="622"/>
      <c r="GA1" s="622"/>
      <c r="GB1" s="622"/>
      <c r="GC1" s="622"/>
      <c r="GD1" s="622"/>
      <c r="GE1" s="622"/>
      <c r="GF1" s="622"/>
      <c r="GG1" s="622"/>
      <c r="GH1" s="622"/>
      <c r="GI1" s="622"/>
      <c r="GJ1" s="622"/>
      <c r="GK1" s="622"/>
      <c r="GL1" s="622"/>
      <c r="GM1" s="622"/>
      <c r="GN1" s="622"/>
      <c r="GO1" s="622"/>
      <c r="GP1" s="622"/>
      <c r="GQ1" s="622"/>
      <c r="GR1" s="622"/>
      <c r="GS1" s="622"/>
      <c r="GT1" s="622"/>
      <c r="GU1" s="622"/>
      <c r="GV1" s="622"/>
      <c r="GW1" s="622"/>
      <c r="GX1" s="622"/>
      <c r="GY1" s="622"/>
      <c r="GZ1" s="622"/>
      <c r="HA1" s="622"/>
      <c r="HB1" s="622"/>
      <c r="HC1" s="622"/>
      <c r="HD1" s="622"/>
      <c r="HE1" s="622"/>
      <c r="HF1" s="622"/>
      <c r="HG1" s="622"/>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2"/>
      <c r="IG1" s="622"/>
      <c r="IH1" s="622"/>
      <c r="II1" s="622"/>
      <c r="IJ1" s="622"/>
      <c r="IK1" s="622"/>
      <c r="IL1" s="622"/>
      <c r="IM1" s="622"/>
      <c r="IN1" s="622"/>
      <c r="IO1" s="622"/>
      <c r="IP1" s="622"/>
      <c r="IQ1" s="622"/>
      <c r="IR1" s="622"/>
      <c r="IS1" s="622"/>
      <c r="IT1" s="622"/>
      <c r="IU1" s="622"/>
      <c r="IV1" s="622"/>
    </row>
    <row r="2" spans="1:256" ht="35.25" customHeight="1">
      <c r="A2" s="627" t="s">
        <v>129</v>
      </c>
      <c r="B2" s="627"/>
      <c r="C2" s="668"/>
      <c r="D2" s="668"/>
      <c r="E2" s="668"/>
      <c r="F2" s="668"/>
      <c r="G2" s="668"/>
      <c r="H2" s="668"/>
      <c r="I2" s="628" t="s">
        <v>173</v>
      </c>
      <c r="J2" s="628"/>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c r="IU2" s="189"/>
      <c r="IV2" s="189"/>
    </row>
    <row r="3" spans="1:256" ht="15" customHeight="1">
      <c r="A3" s="627" t="s">
        <v>130</v>
      </c>
      <c r="B3" s="627"/>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2"/>
      <c r="BX3" s="622"/>
      <c r="BY3" s="622"/>
      <c r="BZ3" s="622"/>
      <c r="CA3" s="622"/>
      <c r="CB3" s="622"/>
      <c r="CC3" s="622"/>
      <c r="CD3" s="622"/>
      <c r="CE3" s="622"/>
      <c r="CF3" s="622"/>
      <c r="CG3" s="622"/>
      <c r="CH3" s="622"/>
      <c r="CI3" s="622"/>
      <c r="CJ3" s="622"/>
      <c r="CK3" s="622"/>
      <c r="CL3" s="622"/>
      <c r="CM3" s="622"/>
      <c r="CN3" s="622"/>
      <c r="CO3" s="622"/>
      <c r="CP3" s="622"/>
      <c r="CQ3" s="622"/>
      <c r="CR3" s="622"/>
      <c r="CS3" s="622"/>
      <c r="CT3" s="622"/>
      <c r="CU3" s="622"/>
      <c r="CV3" s="622"/>
      <c r="CW3" s="622"/>
      <c r="CX3" s="622"/>
      <c r="CY3" s="622"/>
      <c r="CZ3" s="622"/>
      <c r="DA3" s="622"/>
      <c r="DB3" s="622"/>
      <c r="DC3" s="622"/>
      <c r="DD3" s="622"/>
      <c r="DE3" s="622"/>
      <c r="DF3" s="622"/>
      <c r="DG3" s="622"/>
      <c r="DH3" s="622"/>
      <c r="DI3" s="622"/>
      <c r="DJ3" s="622"/>
      <c r="DK3" s="622"/>
      <c r="DL3" s="622"/>
      <c r="DM3" s="622"/>
      <c r="DN3" s="622"/>
      <c r="DO3" s="622"/>
      <c r="DP3" s="622"/>
      <c r="DQ3" s="622"/>
      <c r="DR3" s="622"/>
      <c r="DS3" s="622"/>
      <c r="DT3" s="622"/>
      <c r="DU3" s="622"/>
      <c r="DV3" s="622"/>
      <c r="DW3" s="622"/>
      <c r="DX3" s="622"/>
      <c r="DY3" s="622"/>
      <c r="DZ3" s="622"/>
      <c r="EA3" s="622"/>
      <c r="EB3" s="622"/>
      <c r="EC3" s="622"/>
      <c r="ED3" s="622"/>
      <c r="EE3" s="622"/>
      <c r="EF3" s="622"/>
      <c r="EG3" s="622"/>
      <c r="EH3" s="622"/>
      <c r="EI3" s="622"/>
      <c r="EJ3" s="622"/>
      <c r="EK3" s="622"/>
      <c r="EL3" s="622"/>
      <c r="EM3" s="622"/>
      <c r="EN3" s="622"/>
      <c r="EO3" s="622"/>
      <c r="EP3" s="622"/>
      <c r="EQ3" s="622"/>
      <c r="ER3" s="622"/>
      <c r="ES3" s="622"/>
      <c r="ET3" s="622"/>
      <c r="EU3" s="622"/>
      <c r="EV3" s="622"/>
      <c r="EW3" s="622"/>
      <c r="EX3" s="622"/>
      <c r="EY3" s="622"/>
      <c r="EZ3" s="622"/>
      <c r="FA3" s="622"/>
      <c r="FB3" s="622"/>
      <c r="FC3" s="622"/>
      <c r="FD3" s="622"/>
      <c r="FE3" s="622"/>
      <c r="FF3" s="622"/>
      <c r="FG3" s="622"/>
      <c r="FH3" s="622"/>
      <c r="FI3" s="622"/>
      <c r="FJ3" s="622"/>
      <c r="FK3" s="622"/>
      <c r="FL3" s="622"/>
      <c r="FM3" s="622"/>
      <c r="FN3" s="622"/>
      <c r="FO3" s="622"/>
      <c r="FP3" s="622"/>
      <c r="FQ3" s="622"/>
      <c r="FR3" s="622"/>
      <c r="FS3" s="622"/>
      <c r="FT3" s="622"/>
      <c r="FU3" s="622"/>
      <c r="FV3" s="622"/>
      <c r="FW3" s="622"/>
      <c r="FX3" s="622"/>
      <c r="FY3" s="622"/>
      <c r="FZ3" s="622"/>
      <c r="GA3" s="622"/>
      <c r="GB3" s="622"/>
      <c r="GC3" s="622"/>
      <c r="GD3" s="622"/>
      <c r="GE3" s="622"/>
      <c r="GF3" s="622"/>
      <c r="GG3" s="622"/>
      <c r="GH3" s="622"/>
      <c r="GI3" s="622"/>
      <c r="GJ3" s="622"/>
      <c r="GK3" s="622"/>
      <c r="GL3" s="622"/>
      <c r="GM3" s="622"/>
      <c r="GN3" s="622"/>
      <c r="GO3" s="622"/>
      <c r="GP3" s="622"/>
      <c r="GQ3" s="622"/>
      <c r="GR3" s="622"/>
      <c r="GS3" s="622"/>
      <c r="GT3" s="622"/>
      <c r="GU3" s="622"/>
      <c r="GV3" s="622"/>
      <c r="GW3" s="622"/>
      <c r="GX3" s="622"/>
      <c r="GY3" s="622"/>
      <c r="GZ3" s="622"/>
      <c r="HA3" s="622"/>
      <c r="HB3" s="622"/>
      <c r="HC3" s="622"/>
      <c r="HD3" s="622"/>
      <c r="HE3" s="622"/>
      <c r="HF3" s="622"/>
      <c r="HG3" s="622"/>
      <c r="HH3" s="622"/>
      <c r="HI3" s="622"/>
      <c r="HJ3" s="622"/>
      <c r="HK3" s="622"/>
      <c r="HL3" s="622"/>
      <c r="HM3" s="622"/>
      <c r="HN3" s="622"/>
      <c r="HO3" s="622"/>
      <c r="HP3" s="622"/>
      <c r="HQ3" s="622"/>
      <c r="HR3" s="622"/>
      <c r="HS3" s="622"/>
      <c r="HT3" s="622"/>
      <c r="HU3" s="622"/>
      <c r="HV3" s="622"/>
      <c r="HW3" s="622"/>
      <c r="HX3" s="622"/>
      <c r="HY3" s="622"/>
      <c r="HZ3" s="622"/>
      <c r="IA3" s="622"/>
      <c r="IB3" s="622"/>
      <c r="IC3" s="622"/>
      <c r="ID3" s="622"/>
      <c r="IE3" s="622"/>
      <c r="IF3" s="622"/>
      <c r="IG3" s="622"/>
      <c r="IH3" s="622"/>
      <c r="II3" s="622"/>
      <c r="IJ3" s="622"/>
      <c r="IK3" s="622"/>
      <c r="IL3" s="622"/>
      <c r="IM3" s="622"/>
      <c r="IN3" s="622"/>
      <c r="IO3" s="622"/>
      <c r="IP3" s="622"/>
      <c r="IQ3" s="622"/>
      <c r="IR3" s="622"/>
      <c r="IS3" s="622"/>
      <c r="IT3" s="622"/>
      <c r="IU3" s="622"/>
      <c r="IV3" s="622"/>
    </row>
    <row r="4" spans="1:256" ht="18" customHeight="1">
      <c r="A4" s="190" t="s">
        <v>131</v>
      </c>
      <c r="B4" s="190"/>
      <c r="C4" s="190"/>
      <c r="D4" s="190"/>
      <c r="E4" s="190"/>
      <c r="F4" s="190"/>
      <c r="G4" s="190"/>
      <c r="H4" s="190"/>
      <c r="I4" s="184"/>
      <c r="J4" s="184"/>
      <c r="K4" s="184"/>
      <c r="L4" s="184"/>
    </row>
    <row r="5" spans="1:256" ht="18.75">
      <c r="A5" s="191" t="s">
        <v>132</v>
      </c>
      <c r="B5" s="181"/>
      <c r="C5" s="181"/>
      <c r="D5" s="181"/>
      <c r="E5" s="181"/>
      <c r="F5" s="181"/>
      <c r="G5" s="181"/>
      <c r="H5" s="181"/>
      <c r="I5" s="184"/>
      <c r="J5" s="184"/>
      <c r="K5" s="184"/>
      <c r="L5" s="184"/>
    </row>
    <row r="6" spans="1:256" ht="20.25" customHeight="1">
      <c r="A6" s="191" t="s">
        <v>133</v>
      </c>
      <c r="B6" s="191"/>
      <c r="C6" s="191"/>
      <c r="D6" s="191"/>
      <c r="E6" s="191"/>
      <c r="F6" s="191"/>
      <c r="G6" s="191"/>
      <c r="H6" s="191"/>
    </row>
    <row r="7" spans="1:256" ht="18.75" customHeight="1">
      <c r="A7" s="192"/>
      <c r="B7" s="263"/>
      <c r="C7" s="264"/>
      <c r="D7" s="264"/>
      <c r="E7" s="631" t="s">
        <v>134</v>
      </c>
      <c r="F7" s="631"/>
      <c r="G7" s="631"/>
      <c r="H7" s="631"/>
      <c r="I7" s="631"/>
      <c r="J7" s="631"/>
    </row>
    <row r="8" spans="1:256" s="265" customFormat="1" ht="31.5" customHeight="1">
      <c r="A8" s="672" t="s">
        <v>19</v>
      </c>
      <c r="B8" s="674" t="s">
        <v>135</v>
      </c>
      <c r="C8" s="675" t="s">
        <v>174</v>
      </c>
      <c r="D8" s="676"/>
      <c r="E8" s="677" t="s">
        <v>137</v>
      </c>
      <c r="F8" s="678"/>
      <c r="G8" s="679"/>
      <c r="H8" s="635" t="s">
        <v>175</v>
      </c>
      <c r="I8" s="639"/>
      <c r="J8" s="636"/>
      <c r="K8" s="198"/>
      <c r="L8" s="198"/>
    </row>
    <row r="9" spans="1:256" s="265" customFormat="1" ht="48" customHeight="1">
      <c r="A9" s="673"/>
      <c r="B9" s="674"/>
      <c r="C9" s="196" t="s">
        <v>138</v>
      </c>
      <c r="D9" s="196" t="s">
        <v>139</v>
      </c>
      <c r="E9" s="196" t="s">
        <v>140</v>
      </c>
      <c r="F9" s="266" t="s">
        <v>176</v>
      </c>
      <c r="G9" s="196" t="s">
        <v>141</v>
      </c>
      <c r="H9" s="196" t="s">
        <v>138</v>
      </c>
      <c r="I9" s="62" t="s">
        <v>139</v>
      </c>
      <c r="J9" s="62" t="s">
        <v>142</v>
      </c>
      <c r="K9" s="198"/>
      <c r="L9" s="198"/>
    </row>
    <row r="10" spans="1:256" s="265" customFormat="1" ht="21.75" customHeight="1">
      <c r="A10" s="196">
        <v>1</v>
      </c>
      <c r="B10" s="196">
        <v>2</v>
      </c>
      <c r="C10" s="197">
        <v>3</v>
      </c>
      <c r="D10" s="196">
        <v>4</v>
      </c>
      <c r="E10" s="196">
        <v>5</v>
      </c>
      <c r="F10" s="266"/>
      <c r="G10" s="196">
        <v>6</v>
      </c>
      <c r="H10" s="196" t="s">
        <v>143</v>
      </c>
      <c r="I10" s="62" t="s">
        <v>144</v>
      </c>
      <c r="J10" s="62">
        <v>9</v>
      </c>
      <c r="K10" s="198"/>
      <c r="L10" s="198"/>
    </row>
    <row r="11" spans="1:256" s="273" customFormat="1" ht="18" customHeight="1">
      <c r="A11" s="267"/>
      <c r="B11" s="268" t="s">
        <v>177</v>
      </c>
      <c r="C11" s="269"/>
      <c r="D11" s="269"/>
      <c r="E11" s="269"/>
      <c r="F11" s="269"/>
      <c r="G11" s="270"/>
      <c r="H11" s="270"/>
      <c r="I11" s="271"/>
      <c r="J11" s="272"/>
    </row>
    <row r="12" spans="1:256" s="273" customFormat="1" ht="18" customHeight="1">
      <c r="A12" s="267" t="s">
        <v>20</v>
      </c>
      <c r="B12" s="268" t="s">
        <v>127</v>
      </c>
      <c r="C12" s="274">
        <f>+C13+C16+C29+C30</f>
        <v>0</v>
      </c>
      <c r="D12" s="274" t="e">
        <f>+D13+D16+D29+D30</f>
        <v>#REF!</v>
      </c>
      <c r="E12" s="274">
        <f>+E13+E16+E29+E30</f>
        <v>0</v>
      </c>
      <c r="F12" s="274">
        <f>+F13+F16+F29+F30</f>
        <v>0</v>
      </c>
      <c r="G12" s="274">
        <f>+G13+G16+G29+G30</f>
        <v>0</v>
      </c>
      <c r="H12" s="270"/>
      <c r="I12" s="275"/>
      <c r="J12" s="275"/>
    </row>
    <row r="13" spans="1:256" s="273" customFormat="1" ht="18" customHeight="1">
      <c r="A13" s="267">
        <v>1</v>
      </c>
      <c r="B13" s="268" t="s">
        <v>256</v>
      </c>
      <c r="C13" s="274">
        <f>SUM(C14:C15)</f>
        <v>0</v>
      </c>
      <c r="D13" s="274" t="e">
        <f>SUM(D14:D15)</f>
        <v>#REF!</v>
      </c>
      <c r="E13" s="274">
        <f>SUM(E14:E15)</f>
        <v>0</v>
      </c>
      <c r="F13" s="274">
        <f>SUM(F14:F15)</f>
        <v>0</v>
      </c>
      <c r="G13" s="274">
        <f>SUM(G14:G15)</f>
        <v>0</v>
      </c>
      <c r="H13" s="274"/>
      <c r="I13" s="274"/>
      <c r="J13" s="275"/>
    </row>
    <row r="14" spans="1:256" s="281" customFormat="1" ht="18" customHeight="1">
      <c r="A14" s="276" t="s">
        <v>236</v>
      </c>
      <c r="B14" s="277" t="s">
        <v>178</v>
      </c>
      <c r="C14" s="278"/>
      <c r="D14" s="278" t="e">
        <f>+#REF!</f>
        <v>#REF!</v>
      </c>
      <c r="E14" s="278"/>
      <c r="F14" s="278"/>
      <c r="G14" s="279"/>
      <c r="H14" s="279"/>
      <c r="I14" s="280"/>
      <c r="J14" s="280"/>
    </row>
    <row r="15" spans="1:256" s="281" customFormat="1" ht="16.5" customHeight="1">
      <c r="A15" s="276" t="s">
        <v>237</v>
      </c>
      <c r="B15" s="277" t="s">
        <v>257</v>
      </c>
      <c r="C15" s="282"/>
      <c r="D15" s="282"/>
      <c r="E15" s="282"/>
      <c r="F15" s="282"/>
      <c r="G15" s="279"/>
      <c r="H15" s="279"/>
      <c r="I15" s="280"/>
      <c r="J15" s="280"/>
    </row>
    <row r="16" spans="1:256" s="273" customFormat="1" ht="16.5" customHeight="1">
      <c r="A16" s="267">
        <v>2</v>
      </c>
      <c r="B16" s="268" t="s">
        <v>258</v>
      </c>
      <c r="C16" s="274">
        <f>SUM(C17:C28)</f>
        <v>0</v>
      </c>
      <c r="D16" s="274">
        <f>SUM(D17:D28)</f>
        <v>0</v>
      </c>
      <c r="E16" s="274">
        <f>SUM(E17:E28)</f>
        <v>0</v>
      </c>
      <c r="F16" s="274">
        <f>SUM(F17:F28)</f>
        <v>0</v>
      </c>
      <c r="G16" s="274">
        <f>SUM(G17:G28)</f>
        <v>0</v>
      </c>
      <c r="H16" s="270"/>
      <c r="I16" s="272"/>
      <c r="J16" s="275"/>
    </row>
    <row r="17" spans="1:10" s="281" customFormat="1" ht="16.5" customHeight="1">
      <c r="A17" s="276" t="s">
        <v>94</v>
      </c>
      <c r="B17" s="277" t="s">
        <v>38</v>
      </c>
      <c r="C17" s="282"/>
      <c r="D17" s="282"/>
      <c r="E17" s="282"/>
      <c r="F17" s="282"/>
      <c r="G17" s="279"/>
      <c r="H17" s="279"/>
      <c r="I17" s="280"/>
      <c r="J17" s="280"/>
    </row>
    <row r="18" spans="1:10" s="281" customFormat="1" ht="16.5" customHeight="1">
      <c r="A18" s="276" t="s">
        <v>95</v>
      </c>
      <c r="B18" s="277" t="s">
        <v>179</v>
      </c>
      <c r="C18" s="282"/>
      <c r="D18" s="282"/>
      <c r="E18" s="282"/>
      <c r="F18" s="282"/>
      <c r="G18" s="279"/>
      <c r="H18" s="279"/>
      <c r="I18" s="280"/>
      <c r="J18" s="280"/>
    </row>
    <row r="19" spans="1:10" s="281" customFormat="1" ht="16.5" customHeight="1">
      <c r="A19" s="276" t="s">
        <v>240</v>
      </c>
      <c r="B19" s="277" t="s">
        <v>53</v>
      </c>
      <c r="C19" s="282"/>
      <c r="D19" s="282"/>
      <c r="E19" s="282"/>
      <c r="F19" s="282"/>
      <c r="G19" s="279"/>
      <c r="H19" s="279"/>
      <c r="I19" s="280"/>
      <c r="J19" s="280"/>
    </row>
    <row r="20" spans="1:10" s="281" customFormat="1" ht="16.5" customHeight="1">
      <c r="A20" s="276" t="s">
        <v>2</v>
      </c>
      <c r="B20" s="277" t="s">
        <v>180</v>
      </c>
      <c r="C20" s="282"/>
      <c r="D20" s="282"/>
      <c r="E20" s="282"/>
      <c r="F20" s="282"/>
      <c r="G20" s="279"/>
      <c r="H20" s="279"/>
      <c r="I20" s="280"/>
      <c r="J20" s="280"/>
    </row>
    <row r="21" spans="1:10" s="281" customFormat="1" ht="16.5" customHeight="1">
      <c r="A21" s="276" t="s">
        <v>3</v>
      </c>
      <c r="B21" s="277" t="s">
        <v>181</v>
      </c>
      <c r="C21" s="282"/>
      <c r="D21" s="282"/>
      <c r="E21" s="282"/>
      <c r="F21" s="282"/>
      <c r="G21" s="279"/>
      <c r="H21" s="279"/>
      <c r="I21" s="280"/>
      <c r="J21" s="280"/>
    </row>
    <row r="22" spans="1:10" s="281" customFormat="1" ht="16.5" customHeight="1">
      <c r="A22" s="276" t="s">
        <v>4</v>
      </c>
      <c r="B22" s="277" t="s">
        <v>182</v>
      </c>
      <c r="C22" s="282"/>
      <c r="D22" s="282"/>
      <c r="E22" s="282"/>
      <c r="F22" s="282"/>
      <c r="G22" s="279"/>
      <c r="H22" s="279"/>
      <c r="I22" s="280"/>
      <c r="J22" s="280"/>
    </row>
    <row r="23" spans="1:10" s="281" customFormat="1" ht="16.5" customHeight="1">
      <c r="A23" s="276" t="s">
        <v>5</v>
      </c>
      <c r="B23" s="277" t="s">
        <v>183</v>
      </c>
      <c r="C23" s="282"/>
      <c r="D23" s="282"/>
      <c r="E23" s="282"/>
      <c r="F23" s="282"/>
      <c r="G23" s="279"/>
      <c r="H23" s="279"/>
      <c r="I23" s="280"/>
      <c r="J23" s="280"/>
    </row>
    <row r="24" spans="1:10" s="281" customFormat="1" ht="16.5" customHeight="1">
      <c r="A24" s="276" t="s">
        <v>6</v>
      </c>
      <c r="B24" s="277" t="s">
        <v>184</v>
      </c>
      <c r="C24" s="282"/>
      <c r="D24" s="282"/>
      <c r="E24" s="282"/>
      <c r="F24" s="282"/>
      <c r="G24" s="279"/>
      <c r="H24" s="279"/>
      <c r="I24" s="280"/>
      <c r="J24" s="280"/>
    </row>
    <row r="25" spans="1:10" s="281" customFormat="1" ht="16.5" customHeight="1">
      <c r="A25" s="276" t="s">
        <v>185</v>
      </c>
      <c r="B25" s="277" t="s">
        <v>186</v>
      </c>
      <c r="C25" s="282"/>
      <c r="D25" s="282"/>
      <c r="E25" s="282"/>
      <c r="F25" s="282"/>
      <c r="G25" s="279"/>
      <c r="H25" s="279"/>
      <c r="I25" s="280"/>
      <c r="J25" s="280"/>
    </row>
    <row r="26" spans="1:10" s="281" customFormat="1" ht="16.5" customHeight="1">
      <c r="A26" s="276" t="s">
        <v>187</v>
      </c>
      <c r="B26" s="277" t="s">
        <v>259</v>
      </c>
      <c r="C26" s="282"/>
      <c r="D26" s="282"/>
      <c r="E26" s="282"/>
      <c r="F26" s="282"/>
      <c r="G26" s="279"/>
      <c r="H26" s="279"/>
      <c r="I26" s="280"/>
      <c r="J26" s="280"/>
    </row>
    <row r="27" spans="1:10" s="281" customFormat="1" ht="16.5" customHeight="1">
      <c r="A27" s="276" t="s">
        <v>188</v>
      </c>
      <c r="B27" s="277" t="s">
        <v>260</v>
      </c>
      <c r="C27" s="282"/>
      <c r="D27" s="282"/>
      <c r="E27" s="282"/>
      <c r="F27" s="282"/>
      <c r="G27" s="279"/>
      <c r="H27" s="279"/>
      <c r="I27" s="280"/>
      <c r="J27" s="280"/>
    </row>
    <row r="28" spans="1:10" s="281" customFormat="1" ht="16.5" customHeight="1">
      <c r="A28" s="276" t="s">
        <v>189</v>
      </c>
      <c r="B28" s="277" t="s">
        <v>190</v>
      </c>
      <c r="C28" s="282"/>
      <c r="D28" s="282"/>
      <c r="E28" s="282"/>
      <c r="F28" s="282"/>
      <c r="G28" s="279"/>
      <c r="H28" s="279"/>
      <c r="I28" s="280"/>
      <c r="J28" s="280"/>
    </row>
    <row r="29" spans="1:10" s="273" customFormat="1" ht="49.5" customHeight="1">
      <c r="A29" s="267">
        <v>3</v>
      </c>
      <c r="B29" s="283" t="s">
        <v>191</v>
      </c>
      <c r="C29" s="284"/>
      <c r="D29" s="284"/>
      <c r="E29" s="284"/>
      <c r="F29" s="285"/>
      <c r="G29" s="286"/>
      <c r="H29" s="286"/>
      <c r="I29" s="287"/>
      <c r="J29" s="287"/>
    </row>
    <row r="30" spans="1:10" s="273" customFormat="1" ht="34.5" customHeight="1">
      <c r="A30" s="267">
        <v>4</v>
      </c>
      <c r="B30" s="283" t="s">
        <v>70</v>
      </c>
      <c r="C30" s="284"/>
      <c r="D30" s="284"/>
      <c r="E30" s="284"/>
      <c r="F30" s="285"/>
      <c r="G30" s="286"/>
      <c r="H30" s="286"/>
      <c r="I30" s="287"/>
      <c r="J30" s="287"/>
    </row>
    <row r="31" spans="1:10" s="293" customFormat="1" ht="32.25" customHeight="1">
      <c r="A31" s="288" t="s">
        <v>21</v>
      </c>
      <c r="B31" s="289" t="s">
        <v>192</v>
      </c>
      <c r="C31" s="290"/>
      <c r="D31" s="290"/>
      <c r="E31" s="290"/>
      <c r="F31" s="290"/>
      <c r="G31" s="291"/>
      <c r="H31" s="291"/>
      <c r="I31" s="292"/>
      <c r="J31" s="292"/>
    </row>
    <row r="32" spans="1:10" s="281" customFormat="1" ht="17.25" customHeight="1">
      <c r="A32" s="276">
        <v>1</v>
      </c>
      <c r="B32" s="277" t="s">
        <v>193</v>
      </c>
      <c r="C32" s="282"/>
      <c r="D32" s="282"/>
      <c r="E32" s="282"/>
      <c r="F32" s="282"/>
      <c r="G32" s="279"/>
      <c r="H32" s="279"/>
      <c r="I32" s="280"/>
      <c r="J32" s="280"/>
    </row>
    <row r="33" spans="1:10" s="281" customFormat="1" ht="17.25" customHeight="1">
      <c r="A33" s="276">
        <v>2</v>
      </c>
      <c r="B33" s="277" t="s">
        <v>194</v>
      </c>
      <c r="C33" s="282"/>
      <c r="D33" s="282"/>
      <c r="E33" s="282"/>
      <c r="F33" s="282"/>
      <c r="G33" s="279"/>
      <c r="H33" s="279"/>
      <c r="I33" s="280"/>
      <c r="J33" s="280"/>
    </row>
    <row r="34" spans="1:10" s="281" customFormat="1" ht="17.25" customHeight="1">
      <c r="A34" s="276">
        <v>3</v>
      </c>
      <c r="B34" s="277" t="s">
        <v>195</v>
      </c>
      <c r="C34" s="282"/>
      <c r="D34" s="282"/>
      <c r="E34" s="282"/>
      <c r="F34" s="282"/>
      <c r="G34" s="279"/>
      <c r="H34" s="279"/>
      <c r="I34" s="280"/>
      <c r="J34" s="280"/>
    </row>
    <row r="35" spans="1:10" s="281" customFormat="1" ht="17.25" customHeight="1">
      <c r="A35" s="276">
        <v>4</v>
      </c>
      <c r="B35" s="277" t="s">
        <v>196</v>
      </c>
      <c r="C35" s="282"/>
      <c r="D35" s="282"/>
      <c r="E35" s="282"/>
      <c r="F35" s="282"/>
      <c r="G35" s="279"/>
      <c r="H35" s="279"/>
      <c r="I35" s="280"/>
      <c r="J35" s="280"/>
    </row>
    <row r="36" spans="1:10" s="281" customFormat="1" ht="17.25" customHeight="1">
      <c r="A36" s="276">
        <v>5</v>
      </c>
      <c r="B36" s="277" t="s">
        <v>197</v>
      </c>
      <c r="C36" s="282"/>
      <c r="D36" s="282"/>
      <c r="E36" s="282"/>
      <c r="F36" s="282"/>
      <c r="G36" s="279"/>
      <c r="H36" s="279"/>
      <c r="I36" s="280"/>
      <c r="J36" s="280"/>
    </row>
    <row r="37" spans="1:10" s="281" customFormat="1" ht="17.25" customHeight="1">
      <c r="A37" s="276">
        <v>6</v>
      </c>
      <c r="B37" s="277" t="s">
        <v>198</v>
      </c>
      <c r="C37" s="282"/>
      <c r="D37" s="282"/>
      <c r="E37" s="282"/>
      <c r="F37" s="282"/>
      <c r="G37" s="279"/>
      <c r="H37" s="279"/>
      <c r="I37" s="280"/>
      <c r="J37" s="280"/>
    </row>
    <row r="38" spans="1:10" s="281" customFormat="1" ht="17.25" customHeight="1">
      <c r="A38" s="276">
        <v>7</v>
      </c>
      <c r="B38" s="277" t="s">
        <v>199</v>
      </c>
      <c r="C38" s="282"/>
      <c r="D38" s="282"/>
      <c r="E38" s="282"/>
      <c r="F38" s="282"/>
      <c r="G38" s="279"/>
      <c r="H38" s="279"/>
      <c r="I38" s="280"/>
      <c r="J38" s="280"/>
    </row>
    <row r="39" spans="1:10" ht="15.95" customHeight="1">
      <c r="A39" s="294">
        <v>8</v>
      </c>
      <c r="B39" s="295" t="s">
        <v>200</v>
      </c>
      <c r="C39" s="296"/>
      <c r="D39" s="296"/>
      <c r="E39" s="296"/>
      <c r="F39" s="296"/>
      <c r="G39" s="297"/>
      <c r="H39" s="297"/>
      <c r="I39" s="298"/>
      <c r="J39" s="298"/>
    </row>
    <row r="40" spans="1:10" s="300" customFormat="1" ht="15">
      <c r="A40" s="192"/>
      <c r="B40" s="299"/>
      <c r="F40" s="301"/>
    </row>
    <row r="41" spans="1:10" s="300" customFormat="1" ht="15" customHeight="1">
      <c r="A41" s="192"/>
      <c r="B41" s="302"/>
      <c r="C41" s="669" t="s">
        <v>201</v>
      </c>
      <c r="D41" s="669"/>
      <c r="E41" s="669"/>
      <c r="F41" s="669"/>
      <c r="G41" s="669"/>
      <c r="H41" s="669"/>
      <c r="I41" s="669"/>
      <c r="J41" s="669"/>
    </row>
    <row r="42" spans="1:10" ht="15" customHeight="1">
      <c r="A42" s="670" t="s">
        <v>202</v>
      </c>
      <c r="B42" s="670"/>
      <c r="C42" s="671" t="s">
        <v>203</v>
      </c>
      <c r="D42" s="671"/>
      <c r="E42" s="671"/>
      <c r="F42" s="671" t="s">
        <v>204</v>
      </c>
      <c r="G42" s="671"/>
      <c r="H42" s="671"/>
      <c r="I42" s="671"/>
      <c r="J42" s="671"/>
    </row>
    <row r="43" spans="1:10" ht="15" customHeight="1">
      <c r="A43" s="670"/>
      <c r="B43" s="670"/>
      <c r="C43" s="671"/>
      <c r="D43" s="671"/>
      <c r="E43" s="671"/>
      <c r="F43" s="671"/>
      <c r="G43" s="671"/>
      <c r="H43" s="671"/>
      <c r="I43" s="671"/>
      <c r="J43" s="671"/>
    </row>
    <row r="55" spans="1:10" ht="15.75">
      <c r="A55" s="192"/>
      <c r="B55" s="302"/>
      <c r="I55" s="300"/>
      <c r="J55" s="300"/>
    </row>
    <row r="56" spans="1:10">
      <c r="B56" s="151"/>
      <c r="C56" s="151"/>
      <c r="D56" s="151"/>
      <c r="E56" s="151"/>
      <c r="F56" s="151"/>
      <c r="G56" s="151"/>
    </row>
    <row r="57" spans="1:10">
      <c r="C57" s="151"/>
      <c r="E57" s="151"/>
    </row>
    <row r="58" spans="1:10">
      <c r="C58" s="151"/>
      <c r="E58" s="151"/>
    </row>
  </sheetData>
  <mergeCells count="266">
    <mergeCell ref="C41:J41"/>
    <mergeCell ref="A42:B43"/>
    <mergeCell ref="C42:E43"/>
    <mergeCell ref="F42:J43"/>
    <mergeCell ref="E7:J7"/>
    <mergeCell ref="A8:A9"/>
    <mergeCell ref="B8:B9"/>
    <mergeCell ref="C8:D8"/>
    <mergeCell ref="E8:G8"/>
    <mergeCell ref="H8:J8"/>
    <mergeCell ref="IO3:IP3"/>
    <mergeCell ref="IQ3:IR3"/>
    <mergeCell ref="IS3:IT3"/>
    <mergeCell ref="IU3:IV3"/>
    <mergeCell ref="IG3:IH3"/>
    <mergeCell ref="II3:IJ3"/>
    <mergeCell ref="IK3:IL3"/>
    <mergeCell ref="IM3:IN3"/>
    <mergeCell ref="HY3:HZ3"/>
    <mergeCell ref="IA3:IB3"/>
    <mergeCell ref="IC3:ID3"/>
    <mergeCell ref="IE3:IF3"/>
    <mergeCell ref="HQ3:HR3"/>
    <mergeCell ref="HS3:HT3"/>
    <mergeCell ref="HU3:HV3"/>
    <mergeCell ref="HW3:HX3"/>
    <mergeCell ref="HI3:HJ3"/>
    <mergeCell ref="HK3:HL3"/>
    <mergeCell ref="HM3:HN3"/>
    <mergeCell ref="HO3:HP3"/>
    <mergeCell ref="HA3:HB3"/>
    <mergeCell ref="HC3:HD3"/>
    <mergeCell ref="HE3:HF3"/>
    <mergeCell ref="HG3:HH3"/>
    <mergeCell ref="GS3:GT3"/>
    <mergeCell ref="GU3:GV3"/>
    <mergeCell ref="GW3:GX3"/>
    <mergeCell ref="GY3:GZ3"/>
    <mergeCell ref="GK3:GL3"/>
    <mergeCell ref="GM3:GN3"/>
    <mergeCell ref="GO3:GP3"/>
    <mergeCell ref="GQ3:GR3"/>
    <mergeCell ref="GC3:GD3"/>
    <mergeCell ref="GE3:GF3"/>
    <mergeCell ref="GG3:GH3"/>
    <mergeCell ref="GI3:GJ3"/>
    <mergeCell ref="FU3:FV3"/>
    <mergeCell ref="FW3:FX3"/>
    <mergeCell ref="FY3:FZ3"/>
    <mergeCell ref="GA3:GB3"/>
    <mergeCell ref="FM3:FN3"/>
    <mergeCell ref="FO3:FP3"/>
    <mergeCell ref="FQ3:FR3"/>
    <mergeCell ref="FS3:FT3"/>
    <mergeCell ref="FE3:FF3"/>
    <mergeCell ref="FG3:FH3"/>
    <mergeCell ref="FI3:FJ3"/>
    <mergeCell ref="FK3:FL3"/>
    <mergeCell ref="EW3:EX3"/>
    <mergeCell ref="EY3:EZ3"/>
    <mergeCell ref="FA3:FB3"/>
    <mergeCell ref="FC3:FD3"/>
    <mergeCell ref="EO3:EP3"/>
    <mergeCell ref="EQ3:ER3"/>
    <mergeCell ref="ES3:ET3"/>
    <mergeCell ref="EU3:EV3"/>
    <mergeCell ref="EG3:EH3"/>
    <mergeCell ref="EI3:EJ3"/>
    <mergeCell ref="EK3:EL3"/>
    <mergeCell ref="EM3:EN3"/>
    <mergeCell ref="DY3:DZ3"/>
    <mergeCell ref="EA3:EB3"/>
    <mergeCell ref="EC3:ED3"/>
    <mergeCell ref="EE3:EF3"/>
    <mergeCell ref="DQ3:DR3"/>
    <mergeCell ref="DS3:DT3"/>
    <mergeCell ref="DU3:DV3"/>
    <mergeCell ref="DW3:DX3"/>
    <mergeCell ref="DI3:DJ3"/>
    <mergeCell ref="DK3:DL3"/>
    <mergeCell ref="DM3:DN3"/>
    <mergeCell ref="DO3:DP3"/>
    <mergeCell ref="DA3:DB3"/>
    <mergeCell ref="DC3:DD3"/>
    <mergeCell ref="DE3:DF3"/>
    <mergeCell ref="DG3:DH3"/>
    <mergeCell ref="CS3:CT3"/>
    <mergeCell ref="CU3:CV3"/>
    <mergeCell ref="CW3:CX3"/>
    <mergeCell ref="CY3:CZ3"/>
    <mergeCell ref="CK3:CL3"/>
    <mergeCell ref="CM3:CN3"/>
    <mergeCell ref="CO3:CP3"/>
    <mergeCell ref="CQ3:CR3"/>
    <mergeCell ref="CC3:CD3"/>
    <mergeCell ref="CE3:CF3"/>
    <mergeCell ref="CG3:CH3"/>
    <mergeCell ref="CI3:CJ3"/>
    <mergeCell ref="BU3:BV3"/>
    <mergeCell ref="BW3:BX3"/>
    <mergeCell ref="BY3:BZ3"/>
    <mergeCell ref="CA3:CB3"/>
    <mergeCell ref="BM3:BN3"/>
    <mergeCell ref="BO3:BP3"/>
    <mergeCell ref="BQ3:BR3"/>
    <mergeCell ref="BS3:BT3"/>
    <mergeCell ref="BE3:BF3"/>
    <mergeCell ref="BG3:BH3"/>
    <mergeCell ref="BI3:BJ3"/>
    <mergeCell ref="BK3:BL3"/>
    <mergeCell ref="AW3:AX3"/>
    <mergeCell ref="AY3:AZ3"/>
    <mergeCell ref="BA3:BB3"/>
    <mergeCell ref="BC3:BD3"/>
    <mergeCell ref="AO3:AP3"/>
    <mergeCell ref="AQ3:AR3"/>
    <mergeCell ref="AS3:AT3"/>
    <mergeCell ref="AU3:AV3"/>
    <mergeCell ref="AG3:AH3"/>
    <mergeCell ref="AI3:AJ3"/>
    <mergeCell ref="AK3:AL3"/>
    <mergeCell ref="AM3:AN3"/>
    <mergeCell ref="Y3:Z3"/>
    <mergeCell ref="AA3:AB3"/>
    <mergeCell ref="AC3:AD3"/>
    <mergeCell ref="AE3:AF3"/>
    <mergeCell ref="Q3:R3"/>
    <mergeCell ref="S3:T3"/>
    <mergeCell ref="U3:V3"/>
    <mergeCell ref="W3:X3"/>
    <mergeCell ref="I3:J3"/>
    <mergeCell ref="K3:L3"/>
    <mergeCell ref="M3:N3"/>
    <mergeCell ref="O3:P3"/>
    <mergeCell ref="A3:B3"/>
    <mergeCell ref="C3:D3"/>
    <mergeCell ref="E3:F3"/>
    <mergeCell ref="G3:H3"/>
    <mergeCell ref="IS1:IT1"/>
    <mergeCell ref="GY1:GZ1"/>
    <mergeCell ref="HA1:HB1"/>
    <mergeCell ref="HC1:HD1"/>
    <mergeCell ref="GO1:GP1"/>
    <mergeCell ref="GQ1:GR1"/>
    <mergeCell ref="GS1:GT1"/>
    <mergeCell ref="GU1:GV1"/>
    <mergeCell ref="GG1:GH1"/>
    <mergeCell ref="GI1:GJ1"/>
    <mergeCell ref="GK1:GL1"/>
    <mergeCell ref="GM1:GN1"/>
    <mergeCell ref="FY1:FZ1"/>
    <mergeCell ref="GA1:GB1"/>
    <mergeCell ref="GC1:GD1"/>
    <mergeCell ref="GE1:GF1"/>
    <mergeCell ref="IU1:IV1"/>
    <mergeCell ref="A2:B2"/>
    <mergeCell ref="I2:J2"/>
    <mergeCell ref="IK1:IL1"/>
    <mergeCell ref="IM1:IN1"/>
    <mergeCell ref="IO1:IP1"/>
    <mergeCell ref="IQ1:IR1"/>
    <mergeCell ref="IC1:ID1"/>
    <mergeCell ref="IE1:IF1"/>
    <mergeCell ref="IG1:IH1"/>
    <mergeCell ref="II1:IJ1"/>
    <mergeCell ref="HU1:HV1"/>
    <mergeCell ref="HW1:HX1"/>
    <mergeCell ref="HY1:HZ1"/>
    <mergeCell ref="IA1:IB1"/>
    <mergeCell ref="HM1:HN1"/>
    <mergeCell ref="HO1:HP1"/>
    <mergeCell ref="HQ1:HR1"/>
    <mergeCell ref="HS1:HT1"/>
    <mergeCell ref="HE1:HF1"/>
    <mergeCell ref="HG1:HH1"/>
    <mergeCell ref="HI1:HJ1"/>
    <mergeCell ref="HK1:HL1"/>
    <mergeCell ref="GW1:GX1"/>
    <mergeCell ref="FQ1:FR1"/>
    <mergeCell ref="FS1:FT1"/>
    <mergeCell ref="FU1:FV1"/>
    <mergeCell ref="FW1:FX1"/>
    <mergeCell ref="FI1:FJ1"/>
    <mergeCell ref="FK1:FL1"/>
    <mergeCell ref="FM1:FN1"/>
    <mergeCell ref="FO1:FP1"/>
    <mergeCell ref="FA1:FB1"/>
    <mergeCell ref="FC1:FD1"/>
    <mergeCell ref="FE1:FF1"/>
    <mergeCell ref="FG1:FH1"/>
    <mergeCell ref="ES1:ET1"/>
    <mergeCell ref="EU1:EV1"/>
    <mergeCell ref="EW1:EX1"/>
    <mergeCell ref="EY1:EZ1"/>
    <mergeCell ref="EK1:EL1"/>
    <mergeCell ref="EM1:EN1"/>
    <mergeCell ref="EO1:EP1"/>
    <mergeCell ref="EQ1:ER1"/>
    <mergeCell ref="EC1:ED1"/>
    <mergeCell ref="EE1:EF1"/>
    <mergeCell ref="EG1:EH1"/>
    <mergeCell ref="EI1:EJ1"/>
    <mergeCell ref="DU1:DV1"/>
    <mergeCell ref="DW1:DX1"/>
    <mergeCell ref="DY1:DZ1"/>
    <mergeCell ref="EA1:EB1"/>
    <mergeCell ref="DM1:DN1"/>
    <mergeCell ref="DO1:DP1"/>
    <mergeCell ref="DQ1:DR1"/>
    <mergeCell ref="DS1:DT1"/>
    <mergeCell ref="DE1:DF1"/>
    <mergeCell ref="DG1:DH1"/>
    <mergeCell ref="DI1:DJ1"/>
    <mergeCell ref="DK1:DL1"/>
    <mergeCell ref="CW1:CX1"/>
    <mergeCell ref="CY1:CZ1"/>
    <mergeCell ref="DA1:DB1"/>
    <mergeCell ref="DC1:DD1"/>
    <mergeCell ref="CO1:CP1"/>
    <mergeCell ref="CQ1:CR1"/>
    <mergeCell ref="CS1:CT1"/>
    <mergeCell ref="CU1:CV1"/>
    <mergeCell ref="CG1:CH1"/>
    <mergeCell ref="CI1:CJ1"/>
    <mergeCell ref="CK1:CL1"/>
    <mergeCell ref="CM1:CN1"/>
    <mergeCell ref="BY1:BZ1"/>
    <mergeCell ref="CA1:CB1"/>
    <mergeCell ref="CC1:CD1"/>
    <mergeCell ref="CE1:CF1"/>
    <mergeCell ref="BQ1:BR1"/>
    <mergeCell ref="BS1:BT1"/>
    <mergeCell ref="BU1:BV1"/>
    <mergeCell ref="BW1:BX1"/>
    <mergeCell ref="BI1:BJ1"/>
    <mergeCell ref="BK1:BL1"/>
    <mergeCell ref="BM1:BN1"/>
    <mergeCell ref="BO1:BP1"/>
    <mergeCell ref="BA1:BB1"/>
    <mergeCell ref="BC1:BD1"/>
    <mergeCell ref="BE1:BF1"/>
    <mergeCell ref="BG1:BH1"/>
    <mergeCell ref="AS1:AT1"/>
    <mergeCell ref="AU1:AV1"/>
    <mergeCell ref="AW1:AX1"/>
    <mergeCell ref="AY1:AZ1"/>
    <mergeCell ref="AK1:AL1"/>
    <mergeCell ref="AM1:AN1"/>
    <mergeCell ref="AO1:AP1"/>
    <mergeCell ref="AQ1:AR1"/>
    <mergeCell ref="A1:B1"/>
    <mergeCell ref="C1:H2"/>
    <mergeCell ref="I1:J1"/>
    <mergeCell ref="K1:L1"/>
    <mergeCell ref="AC1:AD1"/>
    <mergeCell ref="AE1:AF1"/>
    <mergeCell ref="AG1:AH1"/>
    <mergeCell ref="AI1:AJ1"/>
    <mergeCell ref="U1:V1"/>
    <mergeCell ref="W1:X1"/>
    <mergeCell ref="Y1:Z1"/>
    <mergeCell ref="AA1:AB1"/>
    <mergeCell ref="M1:N1"/>
    <mergeCell ref="O1:P1"/>
    <mergeCell ref="Q1:R1"/>
    <mergeCell ref="S1:T1"/>
  </mergeCells>
  <phoneticPr fontId="37" type="noConversion"/>
  <pageMargins left="0.22" right="0.19" top="0.4" bottom="1" header="0.23"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M103"/>
  <sheetViews>
    <sheetView topLeftCell="A4" workbookViewId="0">
      <pane xSplit="2" ySplit="9" topLeftCell="C14" activePane="bottomRight" state="frozen"/>
      <selection activeCell="A4" sqref="A4"/>
      <selection pane="topRight" activeCell="C4" sqref="C4"/>
      <selection pane="bottomLeft" activeCell="A13" sqref="A13"/>
      <selection pane="bottomRight" activeCell="M73" sqref="M73"/>
    </sheetView>
  </sheetViews>
  <sheetFormatPr defaultRowHeight="18.75"/>
  <cols>
    <col min="1" max="1" width="6" style="5" customWidth="1"/>
    <col min="2" max="2" width="49.42578125" style="4" customWidth="1"/>
    <col min="3" max="3" width="10.85546875" style="4" customWidth="1"/>
    <col min="4" max="4" width="12.85546875" style="4" hidden="1" customWidth="1"/>
    <col min="5" max="5" width="13.42578125" style="4" hidden="1" customWidth="1"/>
    <col min="6" max="6" width="11" style="4" customWidth="1"/>
    <col min="7" max="7" width="10.140625" style="4" customWidth="1"/>
    <col min="8" max="8" width="10.42578125" style="4" customWidth="1"/>
    <col min="9" max="9" width="10.140625" style="71" hidden="1" customWidth="1"/>
    <col min="10" max="10" width="10.28515625" style="71" hidden="1" customWidth="1"/>
    <col min="11" max="11" width="7.7109375" style="4" customWidth="1"/>
    <col min="12" max="12" width="6.140625" style="4" customWidth="1"/>
    <col min="13" max="13" width="11.85546875" style="4" customWidth="1"/>
    <col min="14" max="16384" width="9.140625" style="4"/>
  </cols>
  <sheetData>
    <row r="1" spans="1:13" s="1" customFormat="1" ht="16.5">
      <c r="A1" s="709" t="s">
        <v>16</v>
      </c>
      <c r="B1" s="709"/>
      <c r="C1" s="713" t="s">
        <v>22</v>
      </c>
      <c r="D1" s="713"/>
      <c r="E1" s="713"/>
      <c r="F1" s="713"/>
      <c r="G1" s="713"/>
      <c r="H1" s="713"/>
      <c r="I1" s="713"/>
      <c r="J1" s="713"/>
      <c r="K1" s="713"/>
    </row>
    <row r="2" spans="1:13" s="1" customFormat="1" ht="16.5">
      <c r="A2" s="710" t="s">
        <v>23</v>
      </c>
      <c r="B2" s="710"/>
      <c r="C2" s="712" t="s">
        <v>17</v>
      </c>
      <c r="D2" s="712"/>
      <c r="E2" s="712"/>
      <c r="F2" s="712"/>
      <c r="G2" s="712"/>
      <c r="H2" s="712"/>
      <c r="I2" s="712"/>
      <c r="J2" s="712"/>
      <c r="K2" s="712"/>
    </row>
    <row r="3" spans="1:13">
      <c r="B3" s="6"/>
      <c r="C3" s="7"/>
      <c r="D3" s="7"/>
      <c r="E3" s="7"/>
      <c r="F3" s="7"/>
      <c r="G3" s="7"/>
      <c r="H3" s="7"/>
      <c r="I3" s="69"/>
      <c r="J3" s="69"/>
      <c r="K3" s="7"/>
      <c r="L3" s="7"/>
      <c r="M3" s="7"/>
    </row>
    <row r="4" spans="1:13">
      <c r="A4" s="714" t="e">
        <f>+#REF!</f>
        <v>#REF!</v>
      </c>
      <c r="B4" s="714"/>
      <c r="C4" s="714"/>
      <c r="D4" s="714"/>
      <c r="E4" s="714"/>
      <c r="F4" s="714"/>
      <c r="G4" s="714"/>
      <c r="H4" s="714"/>
      <c r="I4" s="714"/>
      <c r="J4" s="714"/>
      <c r="K4" s="714"/>
    </row>
    <row r="5" spans="1:13" ht="18.75" hidden="1" customHeight="1">
      <c r="B5" s="687" t="s">
        <v>123</v>
      </c>
      <c r="C5" s="687"/>
      <c r="D5" s="687"/>
      <c r="E5" s="687"/>
      <c r="F5" s="687"/>
      <c r="G5" s="687"/>
      <c r="H5" s="687"/>
      <c r="I5" s="687"/>
      <c r="J5" s="687"/>
      <c r="K5" s="687"/>
    </row>
    <row r="6" spans="1:13" ht="12" customHeight="1">
      <c r="B6" s="8"/>
      <c r="C6" s="9"/>
      <c r="D6" s="9"/>
      <c r="E6" s="9"/>
      <c r="F6" s="9"/>
      <c r="G6" s="9"/>
      <c r="H6" s="711" t="s">
        <v>92</v>
      </c>
      <c r="I6" s="711"/>
      <c r="J6" s="711"/>
      <c r="K6" s="711"/>
    </row>
    <row r="7" spans="1:13" ht="18.75" customHeight="1">
      <c r="A7" s="688" t="s">
        <v>19</v>
      </c>
      <c r="B7" s="691" t="s">
        <v>14</v>
      </c>
      <c r="C7" s="700" t="e">
        <f>+#REF!</f>
        <v>#REF!</v>
      </c>
      <c r="D7" s="701"/>
      <c r="E7" s="702"/>
      <c r="F7" s="694" t="e">
        <f>+#REF!</f>
        <v>#REF!</v>
      </c>
      <c r="G7" s="694"/>
      <c r="H7" s="694"/>
      <c r="I7" s="694"/>
      <c r="J7" s="694"/>
      <c r="K7" s="683" t="s">
        <v>24</v>
      </c>
      <c r="L7" s="683" t="s">
        <v>255</v>
      </c>
      <c r="M7" s="680" t="e">
        <f>+#REF!</f>
        <v>#REF!</v>
      </c>
    </row>
    <row r="8" spans="1:13" ht="15.75" customHeight="1">
      <c r="A8" s="689"/>
      <c r="B8" s="692"/>
      <c r="C8" s="703"/>
      <c r="D8" s="704"/>
      <c r="E8" s="705"/>
      <c r="F8" s="683" t="s">
        <v>25</v>
      </c>
      <c r="G8" s="695" t="s">
        <v>15</v>
      </c>
      <c r="H8" s="696"/>
      <c r="I8" s="696"/>
      <c r="J8" s="697"/>
      <c r="K8" s="684"/>
      <c r="L8" s="684"/>
      <c r="M8" s="681"/>
    </row>
    <row r="9" spans="1:13" ht="45.75" customHeight="1">
      <c r="A9" s="690"/>
      <c r="B9" s="693"/>
      <c r="C9" s="706"/>
      <c r="D9" s="707"/>
      <c r="E9" s="708"/>
      <c r="F9" s="685"/>
      <c r="G9" s="10" t="s">
        <v>26</v>
      </c>
      <c r="H9" s="695" t="s">
        <v>118</v>
      </c>
      <c r="I9" s="696"/>
      <c r="J9" s="697"/>
      <c r="K9" s="685"/>
      <c r="L9" s="685"/>
      <c r="M9" s="682"/>
    </row>
    <row r="10" spans="1:13" s="108" customFormat="1" ht="15.75" customHeight="1">
      <c r="A10" s="107">
        <v>1</v>
      </c>
      <c r="B10" s="56" t="s">
        <v>93</v>
      </c>
      <c r="C10" s="10">
        <v>3</v>
      </c>
      <c r="D10" s="57" t="s">
        <v>26</v>
      </c>
      <c r="E10" s="57" t="s">
        <v>221</v>
      </c>
      <c r="F10" s="57" t="s">
        <v>225</v>
      </c>
      <c r="G10" s="57">
        <v>5</v>
      </c>
      <c r="H10" s="57">
        <v>6</v>
      </c>
      <c r="I10" s="63" t="s">
        <v>119</v>
      </c>
      <c r="J10" s="63" t="s">
        <v>120</v>
      </c>
      <c r="K10" s="10" t="s">
        <v>121</v>
      </c>
      <c r="L10" s="10"/>
      <c r="M10" s="10"/>
    </row>
    <row r="11" spans="1:13" s="13" customFormat="1" ht="18.75" customHeight="1">
      <c r="A11" s="698" t="s">
        <v>232</v>
      </c>
      <c r="B11" s="699"/>
      <c r="C11" s="11" t="e">
        <f>+C12+C55+C60+C61+C62+C63</f>
        <v>#REF!</v>
      </c>
      <c r="D11" s="11" t="e">
        <f>+D12+D55+D60+D61+D62+D63</f>
        <v>#REF!</v>
      </c>
      <c r="E11" s="11" t="e">
        <f>+E12+E55+E60+E61+E62+E63</f>
        <v>#REF!</v>
      </c>
      <c r="F11" s="11" t="e">
        <f>+G11+H11</f>
        <v>#REF!</v>
      </c>
      <c r="G11" s="11" t="e">
        <f>+G12+G55+G60+G61+G62+G63</f>
        <v>#REF!</v>
      </c>
      <c r="H11" s="11" t="e">
        <f>+H12+H55+H60+H61+H62+H63</f>
        <v>#REF!</v>
      </c>
      <c r="I11" s="11" t="e">
        <f>+I12+I55+I60+I61+I62+I63</f>
        <v>#REF!</v>
      </c>
      <c r="J11" s="11" t="e">
        <f>+J12+J55+J60+J61+J62+J63</f>
        <v>#REF!</v>
      </c>
      <c r="K11" s="141" t="e">
        <f t="shared" ref="K11:K18" si="0">+F11/C11*100</f>
        <v>#REF!</v>
      </c>
      <c r="L11" s="304" t="e">
        <f>+F11/M11*100</f>
        <v>#REF!</v>
      </c>
      <c r="M11" s="11" t="e">
        <f>+M12+M55+M60+M61+M62+M63</f>
        <v>#REF!</v>
      </c>
    </row>
    <row r="12" spans="1:13" s="13" customFormat="1" ht="15.75">
      <c r="A12" s="73" t="s">
        <v>27</v>
      </c>
      <c r="B12" s="153" t="s">
        <v>264</v>
      </c>
      <c r="C12" s="75" t="e">
        <f>+C13+C22+C49+C50+C52</f>
        <v>#REF!</v>
      </c>
      <c r="D12" s="75" t="e">
        <f>+D13+D22+D49+D50+D52</f>
        <v>#REF!</v>
      </c>
      <c r="E12" s="75" t="e">
        <f>+E13+E22+E49+E50+E52</f>
        <v>#REF!</v>
      </c>
      <c r="F12" s="75" t="e">
        <f>+G12+H12</f>
        <v>#REF!</v>
      </c>
      <c r="G12" s="75" t="e">
        <f>+G13+G24+G49+G50+G52</f>
        <v>#REF!</v>
      </c>
      <c r="H12" s="75" t="e">
        <f>+H13+H22+H49+H50+H52</f>
        <v>#REF!</v>
      </c>
      <c r="I12" s="75" t="e">
        <f>+I13+I22+I49+I50+I52</f>
        <v>#REF!</v>
      </c>
      <c r="J12" s="75" t="e">
        <f>+J13+J22+J49+J50+J52</f>
        <v>#REF!</v>
      </c>
      <c r="K12" s="141" t="e">
        <f t="shared" si="0"/>
        <v>#REF!</v>
      </c>
      <c r="L12" s="75"/>
      <c r="M12" s="75" t="e">
        <f>+M13+M22+M49+M50+M52</f>
        <v>#REF!</v>
      </c>
    </row>
    <row r="13" spans="1:13" s="17" customFormat="1" ht="15.75">
      <c r="A13" s="14" t="s">
        <v>20</v>
      </c>
      <c r="B13" s="153" t="s">
        <v>256</v>
      </c>
      <c r="C13" s="16" t="e">
        <f>+D13+E13</f>
        <v>#REF!</v>
      </c>
      <c r="D13" s="16" t="e">
        <f t="shared" ref="D13:J13" si="1">+D14+D19+D20+D21</f>
        <v>#REF!</v>
      </c>
      <c r="E13" s="16" t="e">
        <f t="shared" si="1"/>
        <v>#REF!</v>
      </c>
      <c r="F13" s="16" t="e">
        <f t="shared" si="1"/>
        <v>#REF!</v>
      </c>
      <c r="G13" s="16" t="e">
        <f t="shared" si="1"/>
        <v>#REF!</v>
      </c>
      <c r="H13" s="16" t="e">
        <f t="shared" si="1"/>
        <v>#REF!</v>
      </c>
      <c r="I13" s="16" t="e">
        <f t="shared" si="1"/>
        <v>#REF!</v>
      </c>
      <c r="J13" s="16" t="e">
        <f t="shared" si="1"/>
        <v>#REF!</v>
      </c>
      <c r="K13" s="139" t="e">
        <f t="shared" si="0"/>
        <v>#REF!</v>
      </c>
      <c r="L13" s="16"/>
      <c r="M13" s="16" t="e">
        <f>+M14+M19+M20+M21</f>
        <v>#REF!</v>
      </c>
    </row>
    <row r="14" spans="1:13">
      <c r="A14" s="96">
        <v>1</v>
      </c>
      <c r="B14" s="97" t="s">
        <v>30</v>
      </c>
      <c r="C14" s="65" t="e">
        <f>+D14+E14</f>
        <v>#REF!</v>
      </c>
      <c r="D14" s="65" t="e">
        <f>+D17+D18</f>
        <v>#REF!</v>
      </c>
      <c r="E14" s="65" t="e">
        <f>+E17+E18</f>
        <v>#REF!</v>
      </c>
      <c r="F14" s="65" t="e">
        <f t="shared" ref="F14:F21" si="2">+G14+H14</f>
        <v>#REF!</v>
      </c>
      <c r="G14" s="65" t="e">
        <f>+G17+G18</f>
        <v>#REF!</v>
      </c>
      <c r="H14" s="65" t="e">
        <f>+H17+H18</f>
        <v>#REF!</v>
      </c>
      <c r="I14" s="65" t="e">
        <f>+I17+I18</f>
        <v>#REF!</v>
      </c>
      <c r="J14" s="65" t="e">
        <f>+J17+J18</f>
        <v>#REF!</v>
      </c>
      <c r="K14" s="139" t="e">
        <f t="shared" si="0"/>
        <v>#REF!</v>
      </c>
      <c r="L14" s="65"/>
      <c r="M14" s="65" t="e">
        <f>+M17+M18</f>
        <v>#REF!</v>
      </c>
    </row>
    <row r="15" spans="1:13" s="25" customFormat="1" ht="15.75" hidden="1" customHeight="1">
      <c r="A15" s="22"/>
      <c r="B15" s="23" t="s">
        <v>223</v>
      </c>
      <c r="C15" s="24">
        <v>0</v>
      </c>
      <c r="D15" s="24"/>
      <c r="E15" s="24"/>
      <c r="F15" s="65">
        <f t="shared" si="2"/>
        <v>221978.61599999998</v>
      </c>
      <c r="G15" s="3">
        <v>133183.992</v>
      </c>
      <c r="H15" s="67">
        <v>88794.623999999996</v>
      </c>
      <c r="I15" s="3">
        <v>88698.599000000002</v>
      </c>
      <c r="J15" s="3">
        <v>96.025000000000006</v>
      </c>
      <c r="K15" s="139" t="e">
        <f t="shared" si="0"/>
        <v>#DIV/0!</v>
      </c>
      <c r="L15" s="99" t="e">
        <f>+#REF!</f>
        <v>#REF!</v>
      </c>
      <c r="M15" s="99"/>
    </row>
    <row r="16" spans="1:13" s="25" customFormat="1" ht="15.75" hidden="1" customHeight="1">
      <c r="A16" s="22"/>
      <c r="B16" s="23" t="s">
        <v>224</v>
      </c>
      <c r="C16" s="24">
        <v>0</v>
      </c>
      <c r="D16" s="24"/>
      <c r="E16" s="24"/>
      <c r="F16" s="65">
        <f t="shared" si="2"/>
        <v>72.626999999999995</v>
      </c>
      <c r="G16" s="3">
        <v>72.626999999999995</v>
      </c>
      <c r="H16" s="67">
        <v>0</v>
      </c>
      <c r="I16" s="3">
        <v>0</v>
      </c>
      <c r="J16" s="3">
        <v>0</v>
      </c>
      <c r="K16" s="139" t="e">
        <f t="shared" si="0"/>
        <v>#DIV/0!</v>
      </c>
      <c r="L16" s="99" t="e">
        <f>+#REF!</f>
        <v>#REF!</v>
      </c>
      <c r="M16" s="99"/>
    </row>
    <row r="17" spans="1:13" s="25" customFormat="1" ht="15.75">
      <c r="A17" s="22" t="s">
        <v>31</v>
      </c>
      <c r="B17" s="23" t="s">
        <v>32</v>
      </c>
      <c r="C17" s="24" t="e">
        <f>+D17+E17</f>
        <v>#REF!</v>
      </c>
      <c r="D17" s="24" t="e">
        <f>+#REF!</f>
        <v>#REF!</v>
      </c>
      <c r="E17" s="24" t="e">
        <f>+#REF!</f>
        <v>#REF!</v>
      </c>
      <c r="F17" s="65" t="e">
        <f t="shared" si="2"/>
        <v>#REF!</v>
      </c>
      <c r="G17" s="101" t="e">
        <f>+#REF!</f>
        <v>#REF!</v>
      </c>
      <c r="H17" s="106" t="e">
        <f>+I17+J17</f>
        <v>#REF!</v>
      </c>
      <c r="I17" s="101" t="e">
        <f>+#REF!</f>
        <v>#REF!</v>
      </c>
      <c r="J17" s="101" t="e">
        <f>+#REF!</f>
        <v>#REF!</v>
      </c>
      <c r="K17" s="139" t="e">
        <f t="shared" si="0"/>
        <v>#REF!</v>
      </c>
      <c r="L17" s="139" t="e">
        <f>+#REF!</f>
        <v>#REF!</v>
      </c>
      <c r="M17" s="174" t="e">
        <f>+#REF!</f>
        <v>#REF!</v>
      </c>
    </row>
    <row r="18" spans="1:13" s="25" customFormat="1" ht="15.75">
      <c r="A18" s="22" t="s">
        <v>31</v>
      </c>
      <c r="B18" s="23" t="s">
        <v>33</v>
      </c>
      <c r="C18" s="24" t="e">
        <f>+D18+E18</f>
        <v>#REF!</v>
      </c>
      <c r="D18" s="24" t="e">
        <f>+#REF!</f>
        <v>#REF!</v>
      </c>
      <c r="E18" s="24" t="e">
        <f>+#REF!</f>
        <v>#REF!</v>
      </c>
      <c r="F18" s="65" t="e">
        <f t="shared" si="2"/>
        <v>#REF!</v>
      </c>
      <c r="G18" s="101" t="e">
        <f>+#REF!</f>
        <v>#REF!</v>
      </c>
      <c r="H18" s="106" t="e">
        <f>+I18+J18</f>
        <v>#REF!</v>
      </c>
      <c r="I18" s="101" t="e">
        <f>+#REF!</f>
        <v>#REF!</v>
      </c>
      <c r="J18" s="101" t="e">
        <f>+#REF!</f>
        <v>#REF!</v>
      </c>
      <c r="K18" s="139" t="e">
        <f t="shared" si="0"/>
        <v>#REF!</v>
      </c>
      <c r="L18" s="139" t="e">
        <f>+#REF!</f>
        <v>#REF!</v>
      </c>
      <c r="M18" s="174" t="e">
        <f>+#REF!</f>
        <v>#REF!</v>
      </c>
    </row>
    <row r="19" spans="1:13" ht="18.75" hidden="1" customHeight="1">
      <c r="A19" s="18">
        <v>2</v>
      </c>
      <c r="B19" s="19" t="s">
        <v>34</v>
      </c>
      <c r="C19" s="20">
        <v>0</v>
      </c>
      <c r="D19" s="20"/>
      <c r="E19" s="20"/>
      <c r="F19" s="65">
        <f t="shared" si="2"/>
        <v>0</v>
      </c>
      <c r="G19" s="65"/>
      <c r="H19" s="98">
        <v>0</v>
      </c>
      <c r="I19" s="70"/>
      <c r="J19" s="70"/>
      <c r="K19" s="21"/>
      <c r="L19" s="21" t="e">
        <f>+#REF!</f>
        <v>#REF!</v>
      </c>
      <c r="M19" s="21"/>
    </row>
    <row r="20" spans="1:13" ht="18.75" hidden="1" customHeight="1">
      <c r="A20" s="18">
        <v>3</v>
      </c>
      <c r="B20" s="26" t="s">
        <v>35</v>
      </c>
      <c r="C20" s="20">
        <v>0</v>
      </c>
      <c r="D20" s="20">
        <v>0</v>
      </c>
      <c r="E20" s="20">
        <v>0</v>
      </c>
      <c r="F20" s="65">
        <f t="shared" si="2"/>
        <v>0</v>
      </c>
      <c r="G20" s="65"/>
      <c r="H20" s="98">
        <v>0</v>
      </c>
      <c r="I20" s="70"/>
      <c r="J20" s="70">
        <v>0</v>
      </c>
      <c r="K20" s="21"/>
      <c r="L20" s="21" t="e">
        <f>+#REF!</f>
        <v>#REF!</v>
      </c>
      <c r="M20" s="21"/>
    </row>
    <row r="21" spans="1:13">
      <c r="A21" s="18">
        <v>2</v>
      </c>
      <c r="B21" s="26" t="s">
        <v>36</v>
      </c>
      <c r="C21" s="20">
        <v>0</v>
      </c>
      <c r="D21" s="20"/>
      <c r="E21" s="20"/>
      <c r="F21" s="65">
        <f t="shared" si="2"/>
        <v>0</v>
      </c>
      <c r="G21" s="101"/>
      <c r="H21" s="98">
        <f>+I21+J21</f>
        <v>0</v>
      </c>
      <c r="I21" s="101"/>
      <c r="J21" s="101"/>
      <c r="K21" s="21"/>
      <c r="L21" s="21"/>
      <c r="M21" s="21"/>
    </row>
    <row r="22" spans="1:13" s="311" customFormat="1" ht="15.75">
      <c r="A22" s="306" t="s">
        <v>21</v>
      </c>
      <c r="B22" s="307" t="s">
        <v>37</v>
      </c>
      <c r="C22" s="308" t="e">
        <f>+D22+E22</f>
        <v>#REF!</v>
      </c>
      <c r="D22" s="308" t="e">
        <f>SUM(D25,D30,D31,D41,D45,D48)</f>
        <v>#REF!</v>
      </c>
      <c r="E22" s="308" t="e">
        <f>SUM(E25,E30,E31,E41,E45,E48)</f>
        <v>#REF!</v>
      </c>
      <c r="F22" s="308" t="e">
        <f>+F25+F30+F31+F41+F45+F48</f>
        <v>#REF!</v>
      </c>
      <c r="G22" s="308" t="e">
        <f>+G25+G30+G31+G41+G45+G48+G23</f>
        <v>#REF!</v>
      </c>
      <c r="H22" s="308" t="e">
        <f>+H25+H30+H31+H41+H45+H48</f>
        <v>#REF!</v>
      </c>
      <c r="I22" s="308" t="e">
        <f>+I25+I30+I31+I41+I45+I48</f>
        <v>#REF!</v>
      </c>
      <c r="J22" s="309" t="e">
        <f>+J25+J30+J31+J41+J45+J48</f>
        <v>#REF!</v>
      </c>
      <c r="K22" s="310" t="e">
        <f>+F22/C22*100</f>
        <v>#REF!</v>
      </c>
      <c r="L22" s="310" t="e">
        <f>+F22/M22*100</f>
        <v>#REF!</v>
      </c>
      <c r="M22" s="308" t="e">
        <f>+#REF!</f>
        <v>#REF!</v>
      </c>
    </row>
    <row r="23" spans="1:13" s="315" customFormat="1" ht="15.75">
      <c r="A23" s="312"/>
      <c r="B23" s="313" t="s">
        <v>262</v>
      </c>
      <c r="C23" s="314"/>
      <c r="D23" s="314"/>
      <c r="E23" s="314"/>
      <c r="F23" s="314">
        <f>SUM(G23:H23)</f>
        <v>0</v>
      </c>
      <c r="G23" s="314"/>
      <c r="H23" s="314"/>
      <c r="I23" s="314"/>
      <c r="J23" s="314"/>
      <c r="K23" s="305"/>
      <c r="L23" s="305"/>
      <c r="M23" s="314"/>
    </row>
    <row r="24" spans="1:13" s="17" customFormat="1" ht="15.75">
      <c r="A24" s="14" t="s">
        <v>21</v>
      </c>
      <c r="B24" s="15" t="s">
        <v>37</v>
      </c>
      <c r="C24" s="16">
        <v>4761950</v>
      </c>
      <c r="D24" s="16"/>
      <c r="E24" s="16"/>
      <c r="F24" s="16" t="e">
        <f>SUM(G24:H24)</f>
        <v>#REF!</v>
      </c>
      <c r="G24" s="16" t="e">
        <f>+G22-G23</f>
        <v>#REF!</v>
      </c>
      <c r="H24" s="16" t="e">
        <f>+H22-H23</f>
        <v>#REF!</v>
      </c>
      <c r="I24" s="16" t="e">
        <f>+I22-I23</f>
        <v>#REF!</v>
      </c>
      <c r="J24" s="16" t="e">
        <f>+J22-J23</f>
        <v>#REF!</v>
      </c>
      <c r="K24" s="142" t="e">
        <f t="shared" ref="K24:K48" si="3">+F24/C24*100</f>
        <v>#REF!</v>
      </c>
      <c r="L24" s="142" t="e">
        <f>+F24/M22*100</f>
        <v>#REF!</v>
      </c>
      <c r="M24" s="16" t="e">
        <f>+M22</f>
        <v>#REF!</v>
      </c>
    </row>
    <row r="25" spans="1:13" s="17" customFormat="1" ht="15.75">
      <c r="A25" s="14">
        <v>1</v>
      </c>
      <c r="B25" s="15" t="s">
        <v>38</v>
      </c>
      <c r="C25" s="16" t="e">
        <f t="shared" ref="C25:C52" si="4">+D25+E25</f>
        <v>#REF!</v>
      </c>
      <c r="D25" s="16" t="e">
        <f>+#REF!</f>
        <v>#REF!</v>
      </c>
      <c r="E25" s="16" t="e">
        <f>+#REF!</f>
        <v>#REF!</v>
      </c>
      <c r="F25" s="16" t="e">
        <f t="shared" ref="F25:F63" si="5">+G25+H25</f>
        <v>#REF!</v>
      </c>
      <c r="G25" s="16" t="e">
        <f>SUM(G26:G29)</f>
        <v>#REF!</v>
      </c>
      <c r="H25" s="16" t="e">
        <f>SUM(H26:H29)</f>
        <v>#REF!</v>
      </c>
      <c r="I25" s="16" t="e">
        <f>SUM(I26:I29)</f>
        <v>#REF!</v>
      </c>
      <c r="J25" s="140" t="e">
        <f>SUM(J26:J29)</f>
        <v>#REF!</v>
      </c>
      <c r="K25" s="141" t="e">
        <f t="shared" si="3"/>
        <v>#REF!</v>
      </c>
      <c r="L25" s="141"/>
      <c r="M25" s="16" t="e">
        <f>+#REF!</f>
        <v>#REF!</v>
      </c>
    </row>
    <row r="26" spans="1:13" s="29" customFormat="1" ht="15.75" hidden="1" customHeight="1">
      <c r="A26" s="27" t="s">
        <v>39</v>
      </c>
      <c r="B26" s="28" t="s">
        <v>40</v>
      </c>
      <c r="C26" s="16">
        <f t="shared" si="4"/>
        <v>0</v>
      </c>
      <c r="D26" s="3"/>
      <c r="E26" s="3"/>
      <c r="F26" s="16" t="e">
        <f t="shared" si="5"/>
        <v>#REF!</v>
      </c>
      <c r="G26" s="3" t="e">
        <f>+#REF!</f>
        <v>#REF!</v>
      </c>
      <c r="H26" s="68" t="e">
        <f>+I26+J26</f>
        <v>#REF!</v>
      </c>
      <c r="I26" s="3" t="e">
        <f>+#REF!</f>
        <v>#REF!</v>
      </c>
      <c r="J26" s="33" t="e">
        <f>+#REF!</f>
        <v>#REF!</v>
      </c>
      <c r="K26" s="141"/>
      <c r="L26" s="141"/>
      <c r="M26" s="68" t="e">
        <f>+#REF!</f>
        <v>#REF!</v>
      </c>
    </row>
    <row r="27" spans="1:13" s="29" customFormat="1" ht="15.75" hidden="1" customHeight="1">
      <c r="A27" s="27" t="s">
        <v>41</v>
      </c>
      <c r="B27" s="28" t="s">
        <v>42</v>
      </c>
      <c r="C27" s="16">
        <f t="shared" si="4"/>
        <v>0</v>
      </c>
      <c r="D27" s="3"/>
      <c r="E27" s="3"/>
      <c r="F27" s="16" t="e">
        <f t="shared" si="5"/>
        <v>#REF!</v>
      </c>
      <c r="G27" s="3" t="e">
        <f>+#REF!</f>
        <v>#REF!</v>
      </c>
      <c r="H27" s="68" t="e">
        <f>+I27+J27</f>
        <v>#REF!</v>
      </c>
      <c r="I27" s="3" t="e">
        <f>+#REF!</f>
        <v>#REF!</v>
      </c>
      <c r="J27" s="33" t="e">
        <f>+#REF!</f>
        <v>#REF!</v>
      </c>
      <c r="K27" s="141"/>
      <c r="L27" s="141"/>
      <c r="M27" s="68" t="e">
        <f>+#REF!</f>
        <v>#REF!</v>
      </c>
    </row>
    <row r="28" spans="1:13" s="29" customFormat="1" ht="15.75" hidden="1" customHeight="1">
      <c r="A28" s="27" t="s">
        <v>43</v>
      </c>
      <c r="B28" s="28" t="s">
        <v>44</v>
      </c>
      <c r="C28" s="16">
        <f t="shared" si="4"/>
        <v>0</v>
      </c>
      <c r="D28" s="3"/>
      <c r="E28" s="3"/>
      <c r="F28" s="16" t="e">
        <f t="shared" si="5"/>
        <v>#REF!</v>
      </c>
      <c r="G28" s="3" t="e">
        <f>+#REF!</f>
        <v>#REF!</v>
      </c>
      <c r="H28" s="68" t="e">
        <f>+I28+J28</f>
        <v>#REF!</v>
      </c>
      <c r="I28" s="3" t="e">
        <f>+#REF!</f>
        <v>#REF!</v>
      </c>
      <c r="J28" s="33" t="e">
        <f>+#REF!</f>
        <v>#REF!</v>
      </c>
      <c r="K28" s="141"/>
      <c r="L28" s="141"/>
      <c r="M28" s="68" t="e">
        <f>+#REF!</f>
        <v>#REF!</v>
      </c>
    </row>
    <row r="29" spans="1:13" s="29" customFormat="1" ht="15.75" hidden="1" customHeight="1">
      <c r="A29" s="27" t="s">
        <v>45</v>
      </c>
      <c r="B29" s="28" t="s">
        <v>46</v>
      </c>
      <c r="C29" s="16">
        <f t="shared" si="4"/>
        <v>0</v>
      </c>
      <c r="D29" s="3">
        <v>0</v>
      </c>
      <c r="E29" s="3">
        <v>0</v>
      </c>
      <c r="F29" s="16" t="e">
        <f t="shared" si="5"/>
        <v>#REF!</v>
      </c>
      <c r="G29" s="3" t="e">
        <f>+#REF!</f>
        <v>#REF!</v>
      </c>
      <c r="H29" s="68" t="e">
        <f>+I29+J29</f>
        <v>#REF!</v>
      </c>
      <c r="I29" s="3" t="e">
        <f>+#REF!</f>
        <v>#REF!</v>
      </c>
      <c r="J29" s="33" t="e">
        <f>+#REF!</f>
        <v>#REF!</v>
      </c>
      <c r="K29" s="141"/>
      <c r="L29" s="141"/>
      <c r="M29" s="68" t="e">
        <f>+#REF!</f>
        <v>#REF!</v>
      </c>
    </row>
    <row r="30" spans="1:13" s="13" customFormat="1" ht="15.75">
      <c r="A30" s="14">
        <v>2</v>
      </c>
      <c r="B30" s="15" t="s">
        <v>47</v>
      </c>
      <c r="C30" s="16" t="e">
        <f t="shared" si="4"/>
        <v>#REF!</v>
      </c>
      <c r="D30" s="16" t="e">
        <f>+#REF!</f>
        <v>#REF!</v>
      </c>
      <c r="E30" s="16" t="e">
        <f>+#REF!</f>
        <v>#REF!</v>
      </c>
      <c r="F30" s="16" t="e">
        <f t="shared" si="5"/>
        <v>#REF!</v>
      </c>
      <c r="G30" s="16" t="e">
        <f>+#REF!</f>
        <v>#REF!</v>
      </c>
      <c r="H30" s="72" t="e">
        <f>+I30+J30</f>
        <v>#REF!</v>
      </c>
      <c r="I30" s="16" t="e">
        <f>+#REF!</f>
        <v>#REF!</v>
      </c>
      <c r="J30" s="140" t="e">
        <f>+#REF!</f>
        <v>#REF!</v>
      </c>
      <c r="K30" s="141" t="e">
        <f t="shared" si="3"/>
        <v>#REF!</v>
      </c>
      <c r="L30" s="141"/>
      <c r="M30" s="72" t="e">
        <f>+#REF!</f>
        <v>#REF!</v>
      </c>
    </row>
    <row r="31" spans="1:13" s="17" customFormat="1" ht="15.75">
      <c r="A31" s="14">
        <v>3</v>
      </c>
      <c r="B31" s="15" t="s">
        <v>48</v>
      </c>
      <c r="C31" s="16" t="e">
        <f t="shared" si="4"/>
        <v>#REF!</v>
      </c>
      <c r="D31" s="16" t="e">
        <f>SUM(D32:D33,D36:D40)</f>
        <v>#REF!</v>
      </c>
      <c r="E31" s="16" t="e">
        <f>SUM(E32:E33,E36:E40)</f>
        <v>#REF!</v>
      </c>
      <c r="F31" s="16" t="e">
        <f t="shared" si="5"/>
        <v>#REF!</v>
      </c>
      <c r="G31" s="16" t="e">
        <f>+G32+G33+G36+G37+G38+G39+G40</f>
        <v>#REF!</v>
      </c>
      <c r="H31" s="16" t="e">
        <f>+H32+H33+H36+H37+H38+H39+H40</f>
        <v>#REF!</v>
      </c>
      <c r="I31" s="16" t="e">
        <f>+I32+I33+I36+I37+I38+I39+I40</f>
        <v>#REF!</v>
      </c>
      <c r="J31" s="140" t="e">
        <f>+J32+J33+J36+J37+J38+J39+J40</f>
        <v>#REF!</v>
      </c>
      <c r="K31" s="141" t="e">
        <f t="shared" si="3"/>
        <v>#REF!</v>
      </c>
      <c r="L31" s="141"/>
      <c r="M31" s="16" t="e">
        <f>+#REF!</f>
        <v>#REF!</v>
      </c>
    </row>
    <row r="32" spans="1:13">
      <c r="A32" s="18" t="s">
        <v>39</v>
      </c>
      <c r="B32" s="19" t="s">
        <v>49</v>
      </c>
      <c r="C32" s="20" t="e">
        <f t="shared" si="4"/>
        <v>#REF!</v>
      </c>
      <c r="D32" s="20" t="e">
        <f>+#REF!</f>
        <v>#REF!</v>
      </c>
      <c r="E32" s="20" t="e">
        <f>+#REF!</f>
        <v>#REF!</v>
      </c>
      <c r="F32" s="16" t="e">
        <f t="shared" si="5"/>
        <v>#REF!</v>
      </c>
      <c r="G32" s="20" t="e">
        <f>+#REF!</f>
        <v>#REF!</v>
      </c>
      <c r="H32" s="68" t="e">
        <f>+I32+J32</f>
        <v>#REF!</v>
      </c>
      <c r="I32" s="20" t="e">
        <f>+#REF!</f>
        <v>#REF!</v>
      </c>
      <c r="J32" s="20" t="e">
        <f>+#REF!</f>
        <v>#REF!</v>
      </c>
      <c r="K32" s="99" t="e">
        <f t="shared" si="3"/>
        <v>#REF!</v>
      </c>
      <c r="L32" s="99"/>
      <c r="M32" s="68" t="e">
        <f>+#REF!</f>
        <v>#REF!</v>
      </c>
    </row>
    <row r="33" spans="1:13">
      <c r="A33" s="18" t="s">
        <v>41</v>
      </c>
      <c r="B33" s="19" t="s">
        <v>50</v>
      </c>
      <c r="C33" s="20" t="e">
        <f t="shared" si="4"/>
        <v>#REF!</v>
      </c>
      <c r="D33" s="2" t="e">
        <f>+#REF!</f>
        <v>#REF!</v>
      </c>
      <c r="E33" s="2" t="e">
        <f>+#REF!</f>
        <v>#REF!</v>
      </c>
      <c r="F33" s="16" t="e">
        <f>+G33+H33</f>
        <v>#REF!</v>
      </c>
      <c r="G33" s="20" t="e">
        <f>+#REF!</f>
        <v>#REF!</v>
      </c>
      <c r="H33" s="20" t="e">
        <f>SUM(I33:J33)</f>
        <v>#REF!</v>
      </c>
      <c r="I33" s="20" t="e">
        <f>+#REF!</f>
        <v>#REF!</v>
      </c>
      <c r="J33" s="20" t="e">
        <f>+#REF!</f>
        <v>#REF!</v>
      </c>
      <c r="K33" s="99" t="e">
        <f t="shared" si="3"/>
        <v>#REF!</v>
      </c>
      <c r="L33" s="99"/>
      <c r="M33" s="20" t="e">
        <f>+#REF!</f>
        <v>#REF!</v>
      </c>
    </row>
    <row r="34" spans="1:13" s="31" customFormat="1" ht="15.75" hidden="1" customHeight="1">
      <c r="A34" s="30" t="s">
        <v>31</v>
      </c>
      <c r="B34" s="28" t="s">
        <v>51</v>
      </c>
      <c r="C34" s="20">
        <f t="shared" si="4"/>
        <v>0</v>
      </c>
      <c r="D34" s="3"/>
      <c r="E34" s="3"/>
      <c r="F34" s="16">
        <f t="shared" si="5"/>
        <v>0</v>
      </c>
      <c r="G34" s="20"/>
      <c r="H34" s="67">
        <f t="shared" ref="H34:H40" si="6">+I34+J34</f>
        <v>0</v>
      </c>
      <c r="I34" s="2"/>
      <c r="J34" s="20"/>
      <c r="K34" s="99"/>
      <c r="L34" s="99"/>
      <c r="M34" s="67" t="e">
        <f>+#REF!</f>
        <v>#REF!</v>
      </c>
    </row>
    <row r="35" spans="1:13" s="31" customFormat="1" ht="15.75" hidden="1" customHeight="1">
      <c r="A35" s="30" t="s">
        <v>31</v>
      </c>
      <c r="B35" s="28" t="s">
        <v>52</v>
      </c>
      <c r="C35" s="20">
        <f t="shared" si="4"/>
        <v>0</v>
      </c>
      <c r="D35" s="3"/>
      <c r="E35" s="3"/>
      <c r="F35" s="16">
        <f t="shared" si="5"/>
        <v>0</v>
      </c>
      <c r="G35" s="20"/>
      <c r="H35" s="67">
        <f t="shared" si="6"/>
        <v>0</v>
      </c>
      <c r="I35" s="20"/>
      <c r="J35" s="20"/>
      <c r="K35" s="99"/>
      <c r="L35" s="99"/>
      <c r="M35" s="67" t="e">
        <f>+#REF!</f>
        <v>#REF!</v>
      </c>
    </row>
    <row r="36" spans="1:13">
      <c r="A36" s="18" t="s">
        <v>43</v>
      </c>
      <c r="B36" s="19" t="s">
        <v>53</v>
      </c>
      <c r="C36" s="20" t="e">
        <f t="shared" si="4"/>
        <v>#REF!</v>
      </c>
      <c r="D36" s="20" t="e">
        <f>+#REF!</f>
        <v>#REF!</v>
      </c>
      <c r="E36" s="20" t="e">
        <f>+#REF!</f>
        <v>#REF!</v>
      </c>
      <c r="F36" s="16" t="e">
        <f t="shared" si="5"/>
        <v>#REF!</v>
      </c>
      <c r="G36" s="20" t="e">
        <f>+#REF!</f>
        <v>#REF!</v>
      </c>
      <c r="H36" s="67" t="e">
        <f t="shared" si="6"/>
        <v>#REF!</v>
      </c>
      <c r="I36" s="20" t="e">
        <f>+#REF!</f>
        <v>#REF!</v>
      </c>
      <c r="J36" s="20" t="e">
        <f>+#REF!</f>
        <v>#REF!</v>
      </c>
      <c r="K36" s="99" t="e">
        <f t="shared" si="3"/>
        <v>#REF!</v>
      </c>
      <c r="L36" s="99"/>
      <c r="M36" s="67" t="e">
        <f>+#REF!</f>
        <v>#REF!</v>
      </c>
    </row>
    <row r="37" spans="1:13">
      <c r="A37" s="18" t="s">
        <v>45</v>
      </c>
      <c r="B37" s="19" t="s">
        <v>54</v>
      </c>
      <c r="C37" s="20" t="e">
        <f t="shared" si="4"/>
        <v>#REF!</v>
      </c>
      <c r="D37" s="20" t="e">
        <f>+#REF!</f>
        <v>#REF!</v>
      </c>
      <c r="E37" s="20" t="e">
        <f>+#REF!</f>
        <v>#REF!</v>
      </c>
      <c r="F37" s="16" t="e">
        <f t="shared" si="5"/>
        <v>#REF!</v>
      </c>
      <c r="G37" s="20" t="e">
        <f>+#REF!</f>
        <v>#REF!</v>
      </c>
      <c r="H37" s="67" t="e">
        <f t="shared" si="6"/>
        <v>#REF!</v>
      </c>
      <c r="I37" s="20" t="e">
        <f>+#REF!</f>
        <v>#REF!</v>
      </c>
      <c r="J37" s="20" t="e">
        <f>+#REF!</f>
        <v>#REF!</v>
      </c>
      <c r="K37" s="99" t="e">
        <f t="shared" si="3"/>
        <v>#REF!</v>
      </c>
      <c r="L37" s="99"/>
      <c r="M37" s="67" t="e">
        <f>+#REF!</f>
        <v>#REF!</v>
      </c>
    </row>
    <row r="38" spans="1:13">
      <c r="A38" s="18" t="s">
        <v>55</v>
      </c>
      <c r="B38" s="19" t="s">
        <v>56</v>
      </c>
      <c r="C38" s="20" t="e">
        <f t="shared" si="4"/>
        <v>#REF!</v>
      </c>
      <c r="D38" s="20" t="e">
        <f>+#REF!</f>
        <v>#REF!</v>
      </c>
      <c r="E38" s="20" t="e">
        <f>+#REF!</f>
        <v>#REF!</v>
      </c>
      <c r="F38" s="16" t="e">
        <f t="shared" si="5"/>
        <v>#REF!</v>
      </c>
      <c r="G38" s="20" t="e">
        <f>+#REF!</f>
        <v>#REF!</v>
      </c>
      <c r="H38" s="67" t="e">
        <f t="shared" si="6"/>
        <v>#REF!</v>
      </c>
      <c r="I38" s="20" t="e">
        <f>+#REF!</f>
        <v>#REF!</v>
      </c>
      <c r="J38" s="20" t="e">
        <f>+#REF!</f>
        <v>#REF!</v>
      </c>
      <c r="K38" s="99" t="e">
        <f t="shared" si="3"/>
        <v>#REF!</v>
      </c>
      <c r="L38" s="99"/>
      <c r="M38" s="67" t="e">
        <f>+#REF!</f>
        <v>#REF!</v>
      </c>
    </row>
    <row r="39" spans="1:13">
      <c r="A39" s="18" t="s">
        <v>57</v>
      </c>
      <c r="B39" s="19" t="s">
        <v>58</v>
      </c>
      <c r="C39" s="20" t="e">
        <f t="shared" si="4"/>
        <v>#REF!</v>
      </c>
      <c r="D39" s="20" t="e">
        <f>+#REF!</f>
        <v>#REF!</v>
      </c>
      <c r="E39" s="20" t="e">
        <f>+#REF!</f>
        <v>#REF!</v>
      </c>
      <c r="F39" s="16" t="e">
        <f t="shared" si="5"/>
        <v>#REF!</v>
      </c>
      <c r="G39" s="20" t="e">
        <f>+#REF!</f>
        <v>#REF!</v>
      </c>
      <c r="H39" s="67" t="e">
        <f t="shared" si="6"/>
        <v>#REF!</v>
      </c>
      <c r="I39" s="20" t="e">
        <f>+#REF!</f>
        <v>#REF!</v>
      </c>
      <c r="J39" s="20" t="e">
        <f>+#REF!</f>
        <v>#REF!</v>
      </c>
      <c r="K39" s="99" t="e">
        <f t="shared" si="3"/>
        <v>#REF!</v>
      </c>
      <c r="L39" s="99"/>
      <c r="M39" s="67" t="e">
        <f>+#REF!</f>
        <v>#REF!</v>
      </c>
    </row>
    <row r="40" spans="1:13">
      <c r="A40" s="18" t="s">
        <v>59</v>
      </c>
      <c r="B40" s="19" t="s">
        <v>60</v>
      </c>
      <c r="C40" s="20" t="e">
        <f t="shared" si="4"/>
        <v>#REF!</v>
      </c>
      <c r="D40" s="20" t="e">
        <f>+#REF!</f>
        <v>#REF!</v>
      </c>
      <c r="E40" s="20" t="e">
        <f>+#REF!</f>
        <v>#REF!</v>
      </c>
      <c r="F40" s="16" t="e">
        <f t="shared" si="5"/>
        <v>#REF!</v>
      </c>
      <c r="G40" s="20" t="e">
        <f>+#REF!</f>
        <v>#REF!</v>
      </c>
      <c r="H40" s="67" t="e">
        <f t="shared" si="6"/>
        <v>#REF!</v>
      </c>
      <c r="I40" s="20" t="e">
        <f>+#REF!</f>
        <v>#REF!</v>
      </c>
      <c r="J40" s="20" t="e">
        <f>+#REF!</f>
        <v>#REF!</v>
      </c>
      <c r="K40" s="99" t="e">
        <f t="shared" si="3"/>
        <v>#REF!</v>
      </c>
      <c r="L40" s="99"/>
      <c r="M40" s="67" t="e">
        <f>+#REF!</f>
        <v>#REF!</v>
      </c>
    </row>
    <row r="41" spans="1:13" s="17" customFormat="1" ht="15.75">
      <c r="A41" s="14">
        <v>4</v>
      </c>
      <c r="B41" s="15" t="s">
        <v>61</v>
      </c>
      <c r="C41" s="16" t="e">
        <f t="shared" si="4"/>
        <v>#REF!</v>
      </c>
      <c r="D41" s="16" t="e">
        <f>+#REF!</f>
        <v>#REF!</v>
      </c>
      <c r="E41" s="16" t="e">
        <f>+#REF!</f>
        <v>#REF!</v>
      </c>
      <c r="F41" s="16" t="e">
        <f t="shared" si="5"/>
        <v>#REF!</v>
      </c>
      <c r="G41" s="16" t="e">
        <f>SUM(G42:G44)</f>
        <v>#REF!</v>
      </c>
      <c r="H41" s="16" t="e">
        <f>SUM(H42:H44)</f>
        <v>#REF!</v>
      </c>
      <c r="I41" s="16" t="e">
        <f>SUM(I42:I44)</f>
        <v>#REF!</v>
      </c>
      <c r="J41" s="16" t="e">
        <f>SUM(J42:J44)</f>
        <v>#REF!</v>
      </c>
      <c r="K41" s="142" t="e">
        <f t="shared" si="3"/>
        <v>#REF!</v>
      </c>
      <c r="L41" s="142"/>
      <c r="M41" s="16" t="e">
        <f>+#REF!</f>
        <v>#REF!</v>
      </c>
    </row>
    <row r="42" spans="1:13" s="34" customFormat="1" ht="18.75" hidden="1" customHeight="1">
      <c r="A42" s="32" t="s">
        <v>31</v>
      </c>
      <c r="B42" s="28" t="s">
        <v>62</v>
      </c>
      <c r="C42" s="16">
        <f t="shared" si="4"/>
        <v>0</v>
      </c>
      <c r="D42" s="3"/>
      <c r="E42" s="3"/>
      <c r="F42" s="16" t="e">
        <f t="shared" si="5"/>
        <v>#REF!</v>
      </c>
      <c r="G42" s="3" t="e">
        <f>+#REF!</f>
        <v>#REF!</v>
      </c>
      <c r="H42" s="66" t="e">
        <f t="shared" ref="H42:H48" si="7">+I42+J42</f>
        <v>#REF!</v>
      </c>
      <c r="I42" s="3" t="e">
        <f>+#REF!</f>
        <v>#REF!</v>
      </c>
      <c r="J42" s="3" t="e">
        <f>+#REF!</f>
        <v>#REF!</v>
      </c>
      <c r="K42" s="139"/>
      <c r="L42" s="139"/>
      <c r="M42" s="66" t="e">
        <f>+#REF!</f>
        <v>#REF!</v>
      </c>
    </row>
    <row r="43" spans="1:13" s="34" customFormat="1" ht="18.75" hidden="1" customHeight="1">
      <c r="A43" s="32" t="s">
        <v>31</v>
      </c>
      <c r="B43" s="28" t="s">
        <v>63</v>
      </c>
      <c r="C43" s="16">
        <f t="shared" si="4"/>
        <v>0</v>
      </c>
      <c r="D43" s="3"/>
      <c r="E43" s="3"/>
      <c r="F43" s="16" t="e">
        <f t="shared" si="5"/>
        <v>#REF!</v>
      </c>
      <c r="G43" s="3" t="e">
        <f>+#REF!</f>
        <v>#REF!</v>
      </c>
      <c r="H43" s="66" t="e">
        <f t="shared" si="7"/>
        <v>#REF!</v>
      </c>
      <c r="I43" s="3" t="e">
        <f>+#REF!</f>
        <v>#REF!</v>
      </c>
      <c r="J43" s="3" t="e">
        <f>+#REF!</f>
        <v>#REF!</v>
      </c>
      <c r="K43" s="139"/>
      <c r="L43" s="139"/>
      <c r="M43" s="66" t="e">
        <f>+#REF!</f>
        <v>#REF!</v>
      </c>
    </row>
    <row r="44" spans="1:13" s="34" customFormat="1" ht="18.75" hidden="1" customHeight="1">
      <c r="A44" s="32" t="s">
        <v>31</v>
      </c>
      <c r="B44" s="28" t="s">
        <v>64</v>
      </c>
      <c r="C44" s="16">
        <f t="shared" si="4"/>
        <v>0</v>
      </c>
      <c r="D44" s="3">
        <v>0</v>
      </c>
      <c r="E44" s="3">
        <v>0</v>
      </c>
      <c r="F44" s="16" t="e">
        <f t="shared" si="5"/>
        <v>#REF!</v>
      </c>
      <c r="G44" s="3" t="e">
        <f>+#REF!</f>
        <v>#REF!</v>
      </c>
      <c r="H44" s="66" t="e">
        <f t="shared" si="7"/>
        <v>#REF!</v>
      </c>
      <c r="I44" s="3" t="e">
        <f>+#REF!</f>
        <v>#REF!</v>
      </c>
      <c r="J44" s="3" t="e">
        <f>+#REF!</f>
        <v>#REF!</v>
      </c>
      <c r="K44" s="139"/>
      <c r="L44" s="139"/>
      <c r="M44" s="66" t="e">
        <f>+#REF!</f>
        <v>#REF!</v>
      </c>
    </row>
    <row r="45" spans="1:13" s="17" customFormat="1" ht="15.75">
      <c r="A45" s="14">
        <v>5</v>
      </c>
      <c r="B45" s="15" t="s">
        <v>65</v>
      </c>
      <c r="C45" s="16" t="e">
        <f t="shared" si="4"/>
        <v>#REF!</v>
      </c>
      <c r="D45" s="45" t="e">
        <f>+#REF!</f>
        <v>#REF!</v>
      </c>
      <c r="E45" s="45" t="e">
        <f>+#REF!</f>
        <v>#REF!</v>
      </c>
      <c r="F45" s="16" t="e">
        <f t="shared" si="5"/>
        <v>#REF!</v>
      </c>
      <c r="G45" s="16" t="e">
        <f>SUM(G46:G47)</f>
        <v>#REF!</v>
      </c>
      <c r="H45" s="133" t="e">
        <f t="shared" si="7"/>
        <v>#REF!</v>
      </c>
      <c r="I45" s="45" t="e">
        <f>+I46+I47</f>
        <v>#REF!</v>
      </c>
      <c r="J45" s="45" t="e">
        <f>+J46+J47</f>
        <v>#REF!</v>
      </c>
      <c r="K45" s="142" t="e">
        <f t="shared" si="3"/>
        <v>#REF!</v>
      </c>
      <c r="L45" s="142"/>
      <c r="M45" s="133" t="e">
        <f>+#REF!</f>
        <v>#REF!</v>
      </c>
    </row>
    <row r="46" spans="1:13" s="34" customFormat="1" ht="18.75" hidden="1" customHeight="1">
      <c r="A46" s="32" t="s">
        <v>31</v>
      </c>
      <c r="B46" s="28" t="s">
        <v>66</v>
      </c>
      <c r="C46" s="16">
        <f t="shared" si="4"/>
        <v>0</v>
      </c>
      <c r="D46" s="33"/>
      <c r="E46" s="33"/>
      <c r="F46" s="16" t="e">
        <f t="shared" si="5"/>
        <v>#REF!</v>
      </c>
      <c r="G46" s="3" t="e">
        <f>+#REF!</f>
        <v>#REF!</v>
      </c>
      <c r="H46" s="66" t="e">
        <f t="shared" si="7"/>
        <v>#REF!</v>
      </c>
      <c r="I46" s="3" t="e">
        <f>+#REF!</f>
        <v>#REF!</v>
      </c>
      <c r="J46" s="3" t="e">
        <f>+#REF!</f>
        <v>#REF!</v>
      </c>
      <c r="K46" s="142"/>
      <c r="L46" s="142"/>
      <c r="M46" s="66" t="e">
        <f>+#REF!</f>
        <v>#REF!</v>
      </c>
    </row>
    <row r="47" spans="1:13" s="34" customFormat="1" ht="18.75" hidden="1" customHeight="1">
      <c r="A47" s="32" t="s">
        <v>31</v>
      </c>
      <c r="B47" s="28" t="s">
        <v>67</v>
      </c>
      <c r="C47" s="16">
        <f t="shared" si="4"/>
        <v>0</v>
      </c>
      <c r="D47" s="33"/>
      <c r="E47" s="33"/>
      <c r="F47" s="16" t="e">
        <f t="shared" si="5"/>
        <v>#REF!</v>
      </c>
      <c r="G47" s="3" t="e">
        <f>+#REF!</f>
        <v>#REF!</v>
      </c>
      <c r="H47" s="66" t="e">
        <f t="shared" si="7"/>
        <v>#REF!</v>
      </c>
      <c r="I47" s="3" t="e">
        <f>+#REF!</f>
        <v>#REF!</v>
      </c>
      <c r="J47" s="3" t="e">
        <f>+#REF!</f>
        <v>#REF!</v>
      </c>
      <c r="K47" s="142"/>
      <c r="L47" s="142"/>
      <c r="M47" s="66" t="e">
        <f>+#REF!</f>
        <v>#REF!</v>
      </c>
    </row>
    <row r="48" spans="1:13" s="17" customFormat="1" ht="15.75">
      <c r="A48" s="14">
        <v>6</v>
      </c>
      <c r="B48" s="15" t="s">
        <v>68</v>
      </c>
      <c r="C48" s="16" t="e">
        <f t="shared" si="4"/>
        <v>#REF!</v>
      </c>
      <c r="D48" s="16" t="e">
        <f>+#REF!</f>
        <v>#REF!</v>
      </c>
      <c r="E48" s="16" t="e">
        <f>+#REF!</f>
        <v>#REF!</v>
      </c>
      <c r="F48" s="16" t="e">
        <f t="shared" si="5"/>
        <v>#REF!</v>
      </c>
      <c r="G48" s="45" t="e">
        <f>+#REF!</f>
        <v>#REF!</v>
      </c>
      <c r="H48" s="133" t="e">
        <f t="shared" si="7"/>
        <v>#REF!</v>
      </c>
      <c r="I48" s="45" t="e">
        <f>+#REF!</f>
        <v>#REF!</v>
      </c>
      <c r="J48" s="45" t="e">
        <f>+#REF!</f>
        <v>#REF!</v>
      </c>
      <c r="K48" s="142" t="e">
        <f t="shared" si="3"/>
        <v>#REF!</v>
      </c>
      <c r="L48" s="142"/>
      <c r="M48" s="133" t="e">
        <f>+#REF!</f>
        <v>#REF!</v>
      </c>
    </row>
    <row r="49" spans="1:13" s="17" customFormat="1" ht="15.75">
      <c r="A49" s="14" t="s">
        <v>69</v>
      </c>
      <c r="B49" s="15" t="s">
        <v>70</v>
      </c>
      <c r="C49" s="16" t="e">
        <f t="shared" si="4"/>
        <v>#REF!</v>
      </c>
      <c r="D49" s="20" t="e">
        <f>+#REF!</f>
        <v>#REF!</v>
      </c>
      <c r="E49" s="16"/>
      <c r="F49" s="16" t="e">
        <f t="shared" si="5"/>
        <v>#REF!</v>
      </c>
      <c r="G49" s="45" t="e">
        <f>+#REF!</f>
        <v>#REF!</v>
      </c>
      <c r="H49" s="72">
        <v>0</v>
      </c>
      <c r="I49" s="45" t="e">
        <f>+#REF!</f>
        <v>#REF!</v>
      </c>
      <c r="J49" s="45" t="e">
        <f>+#REF!</f>
        <v>#REF!</v>
      </c>
      <c r="K49" s="12"/>
      <c r="L49" s="12"/>
      <c r="M49" s="72" t="e">
        <f>+#REF!</f>
        <v>#REF!</v>
      </c>
    </row>
    <row r="50" spans="1:13" s="17" customFormat="1" ht="15.75">
      <c r="A50" s="14" t="s">
        <v>71</v>
      </c>
      <c r="B50" s="15" t="s">
        <v>72</v>
      </c>
      <c r="C50" s="16" t="e">
        <f t="shared" si="4"/>
        <v>#REF!</v>
      </c>
      <c r="D50" s="20" t="e">
        <f>+#REF!</f>
        <v>#REF!</v>
      </c>
      <c r="E50" s="20" t="e">
        <f>+#REF!</f>
        <v>#REF!</v>
      </c>
      <c r="F50" s="16" t="e">
        <f t="shared" si="5"/>
        <v>#REF!</v>
      </c>
      <c r="G50" s="45" t="e">
        <f>+#REF!</f>
        <v>#REF!</v>
      </c>
      <c r="H50" s="72">
        <v>0</v>
      </c>
      <c r="I50" s="45" t="e">
        <f>+#REF!</f>
        <v>#REF!</v>
      </c>
      <c r="J50" s="45" t="e">
        <f>+#REF!</f>
        <v>#REF!</v>
      </c>
      <c r="K50" s="12"/>
      <c r="L50" s="12"/>
      <c r="M50" s="72" t="e">
        <f>+#REF!</f>
        <v>#REF!</v>
      </c>
    </row>
    <row r="51" spans="1:13" s="17" customFormat="1" ht="15.75" hidden="1" customHeight="1">
      <c r="A51" s="14" t="s">
        <v>73</v>
      </c>
      <c r="B51" s="15" t="s">
        <v>107</v>
      </c>
      <c r="C51" s="16">
        <f t="shared" si="4"/>
        <v>0</v>
      </c>
      <c r="D51" s="20"/>
      <c r="E51" s="20"/>
      <c r="F51" s="16" t="e">
        <f t="shared" si="5"/>
        <v>#REF!</v>
      </c>
      <c r="G51" s="45" t="e">
        <f>+#REF!</f>
        <v>#REF!</v>
      </c>
      <c r="H51" s="72">
        <v>0</v>
      </c>
      <c r="I51" s="45" t="e">
        <f>+#REF!</f>
        <v>#REF!</v>
      </c>
      <c r="J51" s="45" t="e">
        <f>+#REF!</f>
        <v>#REF!</v>
      </c>
      <c r="K51" s="12"/>
      <c r="L51" s="12"/>
      <c r="M51" s="72" t="e">
        <f>+#REF!</f>
        <v>#REF!</v>
      </c>
    </row>
    <row r="52" spans="1:13" s="17" customFormat="1" ht="15.75">
      <c r="A52" s="14" t="s">
        <v>73</v>
      </c>
      <c r="B52" s="15" t="s">
        <v>75</v>
      </c>
      <c r="C52" s="16" t="e">
        <f t="shared" si="4"/>
        <v>#REF!</v>
      </c>
      <c r="D52" s="20" t="e">
        <f>+#REF!</f>
        <v>#REF!</v>
      </c>
      <c r="E52" s="20" t="e">
        <f>+#REF!</f>
        <v>#REF!</v>
      </c>
      <c r="F52" s="16" t="e">
        <f t="shared" si="5"/>
        <v>#REF!</v>
      </c>
      <c r="G52" s="45" t="e">
        <f>+#REF!</f>
        <v>#REF!</v>
      </c>
      <c r="H52" s="72">
        <v>0</v>
      </c>
      <c r="I52" s="45" t="e">
        <f>+#REF!</f>
        <v>#REF!</v>
      </c>
      <c r="J52" s="45" t="e">
        <f>+#REF!</f>
        <v>#REF!</v>
      </c>
      <c r="K52" s="12"/>
      <c r="L52" s="12"/>
      <c r="M52" s="72" t="e">
        <f>+#REF!</f>
        <v>#REF!</v>
      </c>
    </row>
    <row r="53" spans="1:13" s="115" customFormat="1" ht="15.75" hidden="1" customHeight="1">
      <c r="A53" s="109" t="s">
        <v>74</v>
      </c>
      <c r="B53" s="110" t="s">
        <v>77</v>
      </c>
      <c r="C53" s="111">
        <v>0</v>
      </c>
      <c r="D53" s="112">
        <v>0</v>
      </c>
      <c r="E53" s="112"/>
      <c r="F53" s="16" t="e">
        <f t="shared" si="5"/>
        <v>#REF!</v>
      </c>
      <c r="G53" s="45" t="e">
        <f>+#REF!</f>
        <v>#REF!</v>
      </c>
      <c r="H53" s="113">
        <v>0</v>
      </c>
      <c r="I53" s="111"/>
      <c r="J53" s="111"/>
      <c r="K53" s="114"/>
      <c r="L53" s="114"/>
      <c r="M53" s="114"/>
    </row>
    <row r="54" spans="1:13" s="115" customFormat="1" ht="15.75" hidden="1" customHeight="1">
      <c r="A54" s="109" t="s">
        <v>76</v>
      </c>
      <c r="B54" s="110" t="s">
        <v>78</v>
      </c>
      <c r="C54" s="111">
        <v>0</v>
      </c>
      <c r="D54" s="111"/>
      <c r="E54" s="111"/>
      <c r="F54" s="16" t="e">
        <f t="shared" si="5"/>
        <v>#REF!</v>
      </c>
      <c r="G54" s="45" t="e">
        <f>+#REF!</f>
        <v>#REF!</v>
      </c>
      <c r="H54" s="113">
        <v>0</v>
      </c>
      <c r="I54" s="116"/>
      <c r="J54" s="111"/>
      <c r="K54" s="114"/>
      <c r="L54" s="114"/>
      <c r="M54" s="114"/>
    </row>
    <row r="55" spans="1:13" s="81" customFormat="1" ht="15.75">
      <c r="A55" s="78" t="s">
        <v>79</v>
      </c>
      <c r="B55" s="79" t="s">
        <v>227</v>
      </c>
      <c r="C55" s="80" t="e">
        <f>SUM(C56:C59)</f>
        <v>#REF!</v>
      </c>
      <c r="D55" s="80" t="e">
        <f>+D56+D57+D58+D59</f>
        <v>#REF!</v>
      </c>
      <c r="E55" s="80" t="e">
        <f>+E56+E57+E58+E59</f>
        <v>#REF!</v>
      </c>
      <c r="F55" s="75" t="e">
        <f t="shared" si="5"/>
        <v>#REF!</v>
      </c>
      <c r="G55" s="80" t="e">
        <f>SUM(G56:G59)</f>
        <v>#REF!</v>
      </c>
      <c r="H55" s="80" t="e">
        <f>SUM(H56:H59)</f>
        <v>#REF!</v>
      </c>
      <c r="I55" s="80" t="e">
        <f>SUM(I56:I59)</f>
        <v>#REF!</v>
      </c>
      <c r="J55" s="80" t="e">
        <f>SUM(J56:J59)</f>
        <v>#REF!</v>
      </c>
      <c r="K55" s="183" t="e">
        <f>+F55/C55*100</f>
        <v>#REF!</v>
      </c>
      <c r="L55" s="183"/>
      <c r="M55" s="179" t="e">
        <f>+#REF!</f>
        <v>#REF!</v>
      </c>
    </row>
    <row r="56" spans="1:13" s="40" customFormat="1" ht="15.75">
      <c r="A56" s="36" t="s">
        <v>20</v>
      </c>
      <c r="B56" s="37" t="s">
        <v>228</v>
      </c>
      <c r="C56" s="38" t="e">
        <f t="shared" ref="C56:C63" si="8">+D56+E56</f>
        <v>#REF!</v>
      </c>
      <c r="D56" s="2" t="e">
        <f>+#REF!</f>
        <v>#REF!</v>
      </c>
      <c r="E56" s="2" t="e">
        <f>+#REF!</f>
        <v>#REF!</v>
      </c>
      <c r="F56" s="16" t="e">
        <f t="shared" si="5"/>
        <v>#REF!</v>
      </c>
      <c r="G56" s="20" t="e">
        <f>+#REF!</f>
        <v>#REF!</v>
      </c>
      <c r="H56" s="68" t="e">
        <f t="shared" ref="H56:H63" si="9">+I56+J56</f>
        <v>#REF!</v>
      </c>
      <c r="I56" s="20" t="e">
        <f>+#REF!</f>
        <v>#REF!</v>
      </c>
      <c r="J56" s="20" t="e">
        <f>+#REF!</f>
        <v>#REF!</v>
      </c>
      <c r="K56" s="99" t="e">
        <f>+F56/C56*100</f>
        <v>#REF!</v>
      </c>
      <c r="L56" s="99"/>
      <c r="M56" s="65" t="e">
        <f>+#REF!</f>
        <v>#REF!</v>
      </c>
    </row>
    <row r="57" spans="1:13" s="43" customFormat="1" ht="31.5">
      <c r="A57" s="41" t="s">
        <v>21</v>
      </c>
      <c r="B57" s="42" t="s">
        <v>80</v>
      </c>
      <c r="C57" s="38" t="e">
        <f t="shared" si="8"/>
        <v>#REF!</v>
      </c>
      <c r="D57" s="20" t="e">
        <f>+#REF!</f>
        <v>#REF!</v>
      </c>
      <c r="E57" s="20" t="e">
        <f>+#REF!</f>
        <v>#REF!</v>
      </c>
      <c r="F57" s="16" t="e">
        <f t="shared" si="5"/>
        <v>#REF!</v>
      </c>
      <c r="G57" s="20" t="e">
        <f>+#REF!</f>
        <v>#REF!</v>
      </c>
      <c r="H57" s="68" t="e">
        <f t="shared" si="9"/>
        <v>#REF!</v>
      </c>
      <c r="I57" s="20" t="e">
        <f>+#REF!</f>
        <v>#REF!</v>
      </c>
      <c r="J57" s="20" t="e">
        <f>+#REF!</f>
        <v>#REF!</v>
      </c>
      <c r="K57" s="99" t="e">
        <f>+F57/C57*100</f>
        <v>#REF!</v>
      </c>
      <c r="L57" s="99"/>
      <c r="M57" s="65" t="e">
        <f>+#REF!</f>
        <v>#REF!</v>
      </c>
    </row>
    <row r="58" spans="1:13" s="44" customFormat="1" ht="31.5">
      <c r="A58" s="41" t="s">
        <v>69</v>
      </c>
      <c r="B58" s="42" t="s">
        <v>81</v>
      </c>
      <c r="C58" s="38" t="e">
        <f t="shared" si="8"/>
        <v>#REF!</v>
      </c>
      <c r="D58" s="2" t="e">
        <f>+#REF!</f>
        <v>#REF!</v>
      </c>
      <c r="E58" s="2" t="e">
        <f>+#REF!</f>
        <v>#REF!</v>
      </c>
      <c r="F58" s="16" t="e">
        <f t="shared" si="5"/>
        <v>#REF!</v>
      </c>
      <c r="G58" s="20" t="e">
        <f>+#REF!</f>
        <v>#REF!</v>
      </c>
      <c r="H58" s="68" t="e">
        <f t="shared" si="9"/>
        <v>#REF!</v>
      </c>
      <c r="I58" s="20" t="e">
        <f>+#REF!</f>
        <v>#REF!</v>
      </c>
      <c r="J58" s="20" t="e">
        <f>+#REF!</f>
        <v>#REF!</v>
      </c>
      <c r="K58" s="99"/>
      <c r="L58" s="99"/>
      <c r="M58" s="65" t="e">
        <f>+#REF!</f>
        <v>#REF!</v>
      </c>
    </row>
    <row r="59" spans="1:13" s="17" customFormat="1" ht="15.75">
      <c r="A59" s="41" t="s">
        <v>71</v>
      </c>
      <c r="B59" s="37" t="s">
        <v>82</v>
      </c>
      <c r="C59" s="38" t="e">
        <f t="shared" si="8"/>
        <v>#REF!</v>
      </c>
      <c r="D59" s="2" t="e">
        <f>+#REF!</f>
        <v>#REF!</v>
      </c>
      <c r="E59" s="2" t="e">
        <f>+#REF!</f>
        <v>#REF!</v>
      </c>
      <c r="F59" s="16" t="e">
        <f t="shared" si="5"/>
        <v>#REF!</v>
      </c>
      <c r="G59" s="20" t="e">
        <f>+#REF!</f>
        <v>#REF!</v>
      </c>
      <c r="H59" s="68" t="e">
        <f t="shared" si="9"/>
        <v>#REF!</v>
      </c>
      <c r="I59" s="20" t="e">
        <f>+#REF!</f>
        <v>#REF!</v>
      </c>
      <c r="J59" s="20" t="e">
        <f>+#REF!</f>
        <v>#REF!</v>
      </c>
      <c r="K59" s="99"/>
      <c r="L59" s="99"/>
      <c r="M59" s="65" t="e">
        <f>+#REF!</f>
        <v>#REF!</v>
      </c>
    </row>
    <row r="60" spans="1:13" s="13" customFormat="1" ht="16.5">
      <c r="A60" s="328" t="s">
        <v>83</v>
      </c>
      <c r="B60" s="329" t="s">
        <v>84</v>
      </c>
      <c r="C60" s="179" t="e">
        <f t="shared" si="8"/>
        <v>#REF!</v>
      </c>
      <c r="D60" s="179" t="e">
        <f>+#REF!</f>
        <v>#REF!</v>
      </c>
      <c r="E60" s="179" t="e">
        <f>+#REF!</f>
        <v>#REF!</v>
      </c>
      <c r="F60" s="75" t="e">
        <f t="shared" si="5"/>
        <v>#REF!</v>
      </c>
      <c r="G60" s="75" t="e">
        <f>+#REF!</f>
        <v>#REF!</v>
      </c>
      <c r="H60" s="182" t="e">
        <f t="shared" si="9"/>
        <v>#REF!</v>
      </c>
      <c r="I60" s="75" t="e">
        <f>+#REF!</f>
        <v>#REF!</v>
      </c>
      <c r="J60" s="75" t="e">
        <f>+#REF!</f>
        <v>#REF!</v>
      </c>
      <c r="K60" s="183" t="e">
        <f>+F60/C60*100</f>
        <v>#REF!</v>
      </c>
      <c r="L60" s="183"/>
      <c r="M60" s="179" t="e">
        <f>+#REF!</f>
        <v>#REF!</v>
      </c>
    </row>
    <row r="61" spans="1:13" s="81" customFormat="1" ht="15.75">
      <c r="A61" s="322" t="s">
        <v>85</v>
      </c>
      <c r="B61" s="323" t="s">
        <v>122</v>
      </c>
      <c r="C61" s="324">
        <f t="shared" si="8"/>
        <v>0</v>
      </c>
      <c r="D61" s="324">
        <v>0</v>
      </c>
      <c r="E61" s="324">
        <v>0</v>
      </c>
      <c r="F61" s="325" t="e">
        <f t="shared" si="5"/>
        <v>#REF!</v>
      </c>
      <c r="G61" s="325" t="e">
        <f>+#REF!</f>
        <v>#REF!</v>
      </c>
      <c r="H61" s="326" t="e">
        <f t="shared" si="9"/>
        <v>#REF!</v>
      </c>
      <c r="I61" s="325" t="e">
        <f>+#REF!</f>
        <v>#REF!</v>
      </c>
      <c r="J61" s="325" t="e">
        <f>+#REF!</f>
        <v>#REF!</v>
      </c>
      <c r="K61" s="327"/>
      <c r="L61" s="327"/>
      <c r="M61" s="325"/>
    </row>
    <row r="62" spans="1:13" s="81" customFormat="1" ht="15.75">
      <c r="A62" s="83" t="s">
        <v>86</v>
      </c>
      <c r="B62" s="84" t="s">
        <v>231</v>
      </c>
      <c r="C62" s="85">
        <f t="shared" si="8"/>
        <v>0</v>
      </c>
      <c r="D62" s="85"/>
      <c r="E62" s="85"/>
      <c r="F62" s="75" t="e">
        <f t="shared" si="5"/>
        <v>#REF!</v>
      </c>
      <c r="G62" s="86" t="e">
        <f>+#REF!</f>
        <v>#REF!</v>
      </c>
      <c r="H62" s="182">
        <f t="shared" si="9"/>
        <v>0</v>
      </c>
      <c r="I62" s="76"/>
      <c r="J62" s="76"/>
      <c r="K62" s="87"/>
      <c r="L62" s="87"/>
      <c r="M62" s="86" t="e">
        <f>+#REF!</f>
        <v>#REF!</v>
      </c>
    </row>
    <row r="63" spans="1:13" s="81" customFormat="1" ht="15.75">
      <c r="A63" s="316" t="s">
        <v>89</v>
      </c>
      <c r="B63" s="317" t="s">
        <v>91</v>
      </c>
      <c r="C63" s="318">
        <f t="shared" si="8"/>
        <v>0</v>
      </c>
      <c r="D63" s="319"/>
      <c r="E63" s="319"/>
      <c r="F63" s="318" t="e">
        <f t="shared" si="5"/>
        <v>#REF!</v>
      </c>
      <c r="G63" s="319" t="e">
        <f>+#REF!</f>
        <v>#REF!</v>
      </c>
      <c r="H63" s="320" t="e">
        <f t="shared" si="9"/>
        <v>#REF!</v>
      </c>
      <c r="I63" s="319" t="e">
        <f>+#REF!</f>
        <v>#REF!</v>
      </c>
      <c r="J63" s="319" t="e">
        <f>+#REF!</f>
        <v>#REF!</v>
      </c>
      <c r="K63" s="321"/>
      <c r="L63" s="321"/>
      <c r="M63" s="319" t="e">
        <f>+#REF!</f>
        <v>#REF!</v>
      </c>
    </row>
    <row r="64" spans="1:13" s="40" customFormat="1" ht="15.75" hidden="1" customHeight="1">
      <c r="A64" s="47"/>
      <c r="B64" s="40" t="s">
        <v>222</v>
      </c>
      <c r="C64" s="48"/>
      <c r="D64" s="102">
        <v>2397095</v>
      </c>
      <c r="E64" s="102">
        <v>3325320</v>
      </c>
      <c r="F64" s="39"/>
      <c r="G64" s="39"/>
      <c r="H64" s="39"/>
      <c r="I64" s="52">
        <v>3100.182726</v>
      </c>
      <c r="J64" s="52">
        <v>24.508787000000002</v>
      </c>
    </row>
    <row r="65" spans="1:13" s="40" customFormat="1" ht="15.75">
      <c r="A65" s="47"/>
      <c r="C65" s="48"/>
      <c r="D65" s="102"/>
      <c r="E65" s="102"/>
      <c r="F65" s="39"/>
      <c r="G65" s="39"/>
      <c r="H65" s="39"/>
      <c r="I65" s="52"/>
      <c r="J65" s="52"/>
    </row>
    <row r="66" spans="1:13" s="123" customFormat="1" ht="15.75">
      <c r="A66" s="120" t="s">
        <v>229</v>
      </c>
      <c r="C66" s="121"/>
      <c r="D66" s="122"/>
      <c r="E66" s="122"/>
      <c r="F66" s="118"/>
      <c r="G66" s="118"/>
      <c r="H66" s="118"/>
      <c r="I66" s="119"/>
      <c r="J66" s="119"/>
    </row>
    <row r="67" spans="1:13" s="117" customFormat="1" ht="32.25" customHeight="1">
      <c r="A67" s="686" t="s">
        <v>263</v>
      </c>
      <c r="B67" s="686"/>
      <c r="C67" s="686"/>
      <c r="D67" s="686"/>
      <c r="E67" s="686"/>
      <c r="F67" s="686"/>
      <c r="G67" s="686"/>
      <c r="H67" s="686"/>
      <c r="I67" s="686"/>
      <c r="J67" s="686"/>
      <c r="K67" s="686"/>
    </row>
    <row r="68" spans="1:13" s="127" customFormat="1" ht="18" customHeight="1">
      <c r="A68" s="124" t="s">
        <v>230</v>
      </c>
      <c r="C68" s="124"/>
      <c r="D68" s="124"/>
      <c r="E68" s="124"/>
      <c r="F68" s="124"/>
      <c r="G68" s="125"/>
      <c r="H68" s="125"/>
      <c r="I68" s="126"/>
      <c r="J68" s="126"/>
      <c r="K68" s="124"/>
      <c r="L68" s="124"/>
      <c r="M68" s="124"/>
    </row>
    <row r="69" spans="1:13" s="129" customFormat="1" ht="16.5" customHeight="1">
      <c r="A69" s="128"/>
      <c r="G69" s="130"/>
      <c r="H69" s="130"/>
      <c r="I69" s="131"/>
      <c r="J69" s="131"/>
    </row>
    <row r="70" spans="1:13" s="104" customFormat="1">
      <c r="A70" s="103"/>
      <c r="B70" s="152" t="e">
        <f>+#REF!</f>
        <v>#REF!</v>
      </c>
      <c r="C70" s="94" t="e">
        <f>+#REF!</f>
        <v>#REF!</v>
      </c>
      <c r="D70" s="94" t="e">
        <f>+#REF!</f>
        <v>#REF!</v>
      </c>
      <c r="E70" s="94" t="e">
        <f>+#REF!</f>
        <v>#REF!</v>
      </c>
      <c r="F70" s="94" t="e">
        <f>+G70+H70</f>
        <v>#REF!</v>
      </c>
      <c r="G70" s="94" t="e">
        <f>+#REF!</f>
        <v>#REF!</v>
      </c>
      <c r="H70" s="94" t="e">
        <f>+#REF!</f>
        <v>#REF!</v>
      </c>
      <c r="I70" s="132"/>
      <c r="J70" s="132"/>
    </row>
    <row r="71" spans="1:13" s="104" customFormat="1">
      <c r="A71" s="103"/>
      <c r="D71" s="94" t="e">
        <f>+D11-D70</f>
        <v>#REF!</v>
      </c>
      <c r="E71" s="94" t="e">
        <f>+E11-E70</f>
        <v>#REF!</v>
      </c>
      <c r="G71" s="94"/>
      <c r="H71" s="94"/>
      <c r="I71" s="132"/>
      <c r="J71" s="132"/>
    </row>
    <row r="72" spans="1:13" s="104" customFormat="1">
      <c r="A72" s="103"/>
      <c r="B72" s="152" t="e">
        <f>+#REF!</f>
        <v>#REF!</v>
      </c>
      <c r="F72" s="94" t="e">
        <f>+G72+H72</f>
        <v>#REF!</v>
      </c>
      <c r="G72" s="94" t="e">
        <f>+#REF!</f>
        <v>#REF!</v>
      </c>
      <c r="H72" s="94" t="e">
        <f>+#REF!</f>
        <v>#REF!</v>
      </c>
      <c r="I72" s="132"/>
      <c r="J72" s="132"/>
    </row>
    <row r="73" spans="1:13" s="104" customFormat="1">
      <c r="A73" s="103"/>
      <c r="B73" s="152" t="e">
        <f>+#REF!</f>
        <v>#REF!</v>
      </c>
      <c r="F73" s="94" t="e">
        <f>+G73+H73</f>
        <v>#REF!</v>
      </c>
      <c r="G73" s="94" t="e">
        <f>+#REF!</f>
        <v>#REF!</v>
      </c>
      <c r="H73" s="94" t="e">
        <f>+#REF!</f>
        <v>#REF!</v>
      </c>
      <c r="I73" s="132"/>
      <c r="J73" s="132"/>
    </row>
    <row r="74" spans="1:13" s="104" customFormat="1">
      <c r="A74" s="103"/>
      <c r="B74" s="152" t="e">
        <f>+#REF!</f>
        <v>#REF!</v>
      </c>
      <c r="F74" s="94" t="e">
        <f>+G74+H74</f>
        <v>#REF!</v>
      </c>
      <c r="G74" s="94" t="e">
        <f>+#REF!</f>
        <v>#REF!</v>
      </c>
      <c r="H74" s="94" t="e">
        <f>+#REF!</f>
        <v>#REF!</v>
      </c>
      <c r="I74" s="94" t="e">
        <f>+#REF!</f>
        <v>#REF!</v>
      </c>
      <c r="J74" s="94" t="e">
        <f>+#REF!</f>
        <v>#REF!</v>
      </c>
    </row>
    <row r="75" spans="1:13">
      <c r="B75" s="104"/>
      <c r="C75" s="104"/>
      <c r="D75" s="104"/>
      <c r="E75" s="104"/>
      <c r="F75" s="104"/>
      <c r="G75" s="104"/>
      <c r="H75" s="104"/>
      <c r="I75" s="132"/>
      <c r="J75" s="132"/>
      <c r="K75" s="104"/>
      <c r="L75" s="104"/>
      <c r="M75" s="104"/>
    </row>
    <row r="79" spans="1:13">
      <c r="B79" s="94"/>
      <c r="C79" s="94"/>
      <c r="D79" s="94"/>
      <c r="E79" s="94"/>
      <c r="F79" s="94"/>
      <c r="G79" s="94"/>
      <c r="H79" s="94"/>
      <c r="I79" s="95"/>
      <c r="J79" s="95"/>
      <c r="K79" s="94"/>
      <c r="L79" s="94"/>
      <c r="M79" s="94"/>
    </row>
    <row r="80" spans="1:13">
      <c r="B80" s="94"/>
      <c r="C80" s="94"/>
      <c r="D80" s="94"/>
      <c r="E80" s="94"/>
      <c r="F80" s="94"/>
      <c r="G80" s="94"/>
      <c r="H80" s="94"/>
      <c r="I80" s="95"/>
      <c r="J80" s="95"/>
      <c r="K80" s="94"/>
      <c r="L80" s="94"/>
      <c r="M80" s="94"/>
    </row>
    <row r="81" spans="2:13">
      <c r="B81" s="94"/>
      <c r="C81" s="94"/>
      <c r="D81" s="94"/>
      <c r="E81" s="94"/>
      <c r="F81" s="94"/>
      <c r="G81" s="94"/>
      <c r="H81" s="94"/>
      <c r="I81" s="95"/>
      <c r="J81" s="95"/>
      <c r="K81" s="94"/>
      <c r="L81" s="94"/>
      <c r="M81" s="94"/>
    </row>
    <row r="82" spans="2:13">
      <c r="B82" s="94"/>
      <c r="C82" s="94"/>
      <c r="D82" s="94"/>
      <c r="E82" s="94"/>
      <c r="F82" s="94"/>
      <c r="G82" s="94"/>
      <c r="H82" s="94"/>
      <c r="I82" s="95"/>
      <c r="J82" s="95"/>
      <c r="K82" s="94"/>
      <c r="L82" s="94"/>
      <c r="M82" s="94"/>
    </row>
    <row r="83" spans="2:13">
      <c r="B83" s="94"/>
      <c r="C83" s="94"/>
      <c r="D83" s="94"/>
      <c r="E83" s="94"/>
      <c r="F83" s="94"/>
      <c r="G83" s="94"/>
      <c r="H83" s="94"/>
      <c r="I83" s="95"/>
      <c r="J83" s="95"/>
      <c r="K83" s="94"/>
      <c r="L83" s="94"/>
      <c r="M83" s="94"/>
    </row>
    <row r="84" spans="2:13">
      <c r="B84" s="94"/>
      <c r="C84" s="135"/>
      <c r="D84" s="135"/>
      <c r="E84" s="135"/>
      <c r="F84" s="135"/>
      <c r="G84" s="135"/>
      <c r="H84" s="135"/>
      <c r="I84" s="136"/>
      <c r="J84" s="136"/>
      <c r="K84" s="135"/>
      <c r="L84" s="135"/>
      <c r="M84" s="135"/>
    </row>
    <row r="85" spans="2:13">
      <c r="B85" s="94"/>
      <c r="C85" s="135"/>
      <c r="D85" s="135"/>
      <c r="E85" s="135"/>
      <c r="F85" s="135"/>
      <c r="G85" s="135"/>
      <c r="H85" s="135"/>
      <c r="I85" s="136"/>
      <c r="J85" s="136"/>
      <c r="K85" s="135"/>
      <c r="L85" s="135"/>
      <c r="M85" s="135"/>
    </row>
    <row r="86" spans="2:13">
      <c r="B86" s="94"/>
      <c r="C86" s="135"/>
      <c r="D86" s="135"/>
      <c r="E86" s="135"/>
      <c r="F86" s="135"/>
      <c r="G86" s="135"/>
      <c r="H86" s="135"/>
      <c r="I86" s="135"/>
      <c r="J86" s="135"/>
      <c r="K86" s="135"/>
      <c r="L86" s="135"/>
      <c r="M86" s="135"/>
    </row>
    <row r="87" spans="2:13">
      <c r="B87" s="94"/>
      <c r="C87" s="135"/>
      <c r="D87" s="135"/>
      <c r="E87" s="135"/>
      <c r="F87" s="135"/>
      <c r="G87" s="135"/>
      <c r="H87" s="134"/>
      <c r="I87" s="134"/>
      <c r="J87" s="134"/>
      <c r="K87" s="135"/>
      <c r="L87" s="135"/>
      <c r="M87" s="135"/>
    </row>
    <row r="88" spans="2:13">
      <c r="B88" s="104"/>
      <c r="C88" s="135"/>
      <c r="D88" s="135"/>
      <c r="E88" s="135"/>
      <c r="F88" s="135"/>
      <c r="G88" s="135"/>
      <c r="H88" s="135"/>
      <c r="I88" s="135"/>
      <c r="J88" s="135"/>
      <c r="K88" s="135"/>
      <c r="L88" s="135"/>
      <c r="M88" s="135"/>
    </row>
    <row r="89" spans="2:13">
      <c r="B89" s="104"/>
      <c r="C89" s="135"/>
      <c r="D89" s="135"/>
      <c r="E89" s="135"/>
      <c r="F89" s="135"/>
      <c r="G89" s="135"/>
      <c r="H89" s="135"/>
      <c r="I89" s="135"/>
      <c r="J89" s="135"/>
      <c r="K89" s="135"/>
      <c r="L89" s="135"/>
      <c r="M89" s="135"/>
    </row>
    <row r="90" spans="2:13">
      <c r="B90" s="104"/>
      <c r="C90" s="135"/>
      <c r="D90" s="135"/>
      <c r="E90" s="135"/>
      <c r="F90" s="135"/>
      <c r="G90" s="135"/>
      <c r="H90" s="135"/>
      <c r="I90" s="135"/>
      <c r="J90" s="135"/>
      <c r="K90" s="135"/>
      <c r="L90" s="135"/>
      <c r="M90" s="135"/>
    </row>
    <row r="91" spans="2:13">
      <c r="B91" s="104"/>
      <c r="C91" s="135"/>
      <c r="D91" s="135"/>
      <c r="E91" s="135"/>
      <c r="F91" s="135"/>
      <c r="G91" s="135"/>
      <c r="H91" s="135"/>
      <c r="I91" s="135"/>
      <c r="J91" s="135"/>
      <c r="K91" s="135"/>
      <c r="L91" s="135"/>
      <c r="M91" s="135"/>
    </row>
    <row r="92" spans="2:13">
      <c r="B92" s="104"/>
      <c r="C92" s="135"/>
      <c r="D92" s="135"/>
      <c r="E92" s="135"/>
      <c r="F92" s="135"/>
      <c r="G92" s="135"/>
      <c r="H92" s="135"/>
      <c r="I92" s="135"/>
      <c r="J92" s="135"/>
      <c r="K92" s="135"/>
      <c r="L92" s="135"/>
      <c r="M92" s="135"/>
    </row>
    <row r="93" spans="2:13">
      <c r="B93" s="104"/>
      <c r="C93" s="135"/>
      <c r="D93" s="135"/>
      <c r="E93" s="135"/>
      <c r="F93" s="135"/>
      <c r="G93" s="135"/>
      <c r="H93" s="135"/>
      <c r="I93" s="135"/>
      <c r="J93" s="135"/>
      <c r="K93" s="135"/>
      <c r="L93" s="135"/>
      <c r="M93" s="135"/>
    </row>
    <row r="94" spans="2:13">
      <c r="B94" s="104"/>
      <c r="C94" s="135"/>
      <c r="D94" s="135"/>
      <c r="E94" s="135"/>
      <c r="F94" s="135"/>
      <c r="G94" s="135"/>
      <c r="H94" s="135"/>
      <c r="I94" s="135"/>
      <c r="J94" s="135"/>
      <c r="K94" s="135"/>
      <c r="L94" s="135"/>
      <c r="M94" s="135"/>
    </row>
    <row r="95" spans="2:13">
      <c r="B95" s="104"/>
      <c r="C95" s="135"/>
      <c r="D95" s="135"/>
      <c r="E95" s="135"/>
      <c r="F95" s="135"/>
      <c r="G95" s="135"/>
      <c r="H95" s="135"/>
      <c r="I95" s="135"/>
      <c r="J95" s="135"/>
      <c r="K95" s="135"/>
      <c r="L95" s="135"/>
      <c r="M95" s="135"/>
    </row>
    <row r="96" spans="2:13">
      <c r="B96" s="104"/>
      <c r="C96" s="135"/>
      <c r="D96" s="135"/>
      <c r="E96" s="135"/>
      <c r="F96" s="135"/>
      <c r="G96" s="135"/>
      <c r="H96" s="135"/>
      <c r="I96" s="136"/>
      <c r="J96" s="136"/>
      <c r="K96" s="135"/>
      <c r="L96" s="135"/>
      <c r="M96" s="135"/>
    </row>
    <row r="97" spans="2:13">
      <c r="B97" s="104"/>
      <c r="C97" s="135"/>
      <c r="D97" s="135"/>
      <c r="E97" s="135"/>
      <c r="F97" s="135"/>
      <c r="G97" s="135"/>
      <c r="H97" s="135"/>
      <c r="I97" s="136"/>
      <c r="J97" s="136"/>
      <c r="K97" s="135"/>
      <c r="L97" s="135"/>
      <c r="M97" s="135"/>
    </row>
    <row r="98" spans="2:13">
      <c r="B98" s="104"/>
      <c r="C98" s="135"/>
      <c r="D98" s="135"/>
      <c r="E98" s="135"/>
      <c r="F98" s="135"/>
      <c r="G98" s="135"/>
      <c r="H98" s="135"/>
      <c r="I98" s="136"/>
      <c r="J98" s="136"/>
      <c r="K98" s="135"/>
      <c r="L98" s="135"/>
      <c r="M98" s="135"/>
    </row>
    <row r="99" spans="2:13">
      <c r="B99" s="104"/>
      <c r="C99" s="135"/>
      <c r="D99" s="135"/>
      <c r="E99" s="135"/>
      <c r="F99" s="135"/>
      <c r="G99" s="135"/>
      <c r="H99" s="135"/>
      <c r="I99" s="136"/>
      <c r="J99" s="136"/>
      <c r="K99" s="135"/>
      <c r="L99" s="135"/>
      <c r="M99" s="135"/>
    </row>
    <row r="100" spans="2:13">
      <c r="B100" s="104"/>
      <c r="C100" s="135"/>
      <c r="D100" s="135"/>
      <c r="E100" s="135"/>
      <c r="F100" s="135"/>
      <c r="G100" s="135"/>
      <c r="H100" s="135"/>
      <c r="I100" s="136"/>
      <c r="J100" s="136"/>
      <c r="K100" s="135"/>
      <c r="L100" s="135"/>
      <c r="M100" s="135"/>
    </row>
    <row r="101" spans="2:13">
      <c r="C101" s="137"/>
      <c r="D101" s="137"/>
      <c r="E101" s="137"/>
      <c r="F101" s="137"/>
      <c r="G101" s="137"/>
      <c r="H101" s="137"/>
      <c r="I101" s="138"/>
      <c r="J101" s="138"/>
      <c r="K101" s="137"/>
      <c r="L101" s="137"/>
      <c r="M101" s="137"/>
    </row>
    <row r="102" spans="2:13">
      <c r="C102" s="137"/>
      <c r="D102" s="137"/>
      <c r="E102" s="137"/>
      <c r="F102" s="137"/>
      <c r="G102" s="137"/>
      <c r="H102" s="137"/>
      <c r="I102" s="138"/>
      <c r="J102" s="138"/>
      <c r="K102" s="137"/>
      <c r="L102" s="137"/>
      <c r="M102" s="137"/>
    </row>
    <row r="103" spans="2:13">
      <c r="C103" s="137"/>
      <c r="D103" s="137"/>
      <c r="E103" s="137"/>
      <c r="F103" s="137"/>
      <c r="G103" s="137"/>
      <c r="H103" s="137"/>
      <c r="I103" s="138"/>
      <c r="J103" s="138"/>
      <c r="K103" s="137"/>
      <c r="L103" s="137"/>
      <c r="M103" s="137"/>
    </row>
  </sheetData>
  <mergeCells count="19">
    <mergeCell ref="A1:B1"/>
    <mergeCell ref="A2:B2"/>
    <mergeCell ref="H6:K6"/>
    <mergeCell ref="C2:K2"/>
    <mergeCell ref="C1:K1"/>
    <mergeCell ref="A4:K4"/>
    <mergeCell ref="M7:M9"/>
    <mergeCell ref="L7:L9"/>
    <mergeCell ref="A67:K67"/>
    <mergeCell ref="B5:K5"/>
    <mergeCell ref="A7:A9"/>
    <mergeCell ref="B7:B9"/>
    <mergeCell ref="F7:J7"/>
    <mergeCell ref="K7:K9"/>
    <mergeCell ref="F8:F9"/>
    <mergeCell ref="G8:J8"/>
    <mergeCell ref="A11:B11"/>
    <mergeCell ref="C7:E9"/>
    <mergeCell ref="H9:J9"/>
  </mergeCells>
  <phoneticPr fontId="0" type="noConversion"/>
  <printOptions horizontalCentered="1"/>
  <pageMargins left="0.17" right="0" top="0.24" bottom="0.33" header="0.31" footer="0.24"/>
  <pageSetup paperSize="9" scale="90"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P115"/>
  <sheetViews>
    <sheetView topLeftCell="A4" workbookViewId="0">
      <pane xSplit="2" ySplit="9" topLeftCell="C13" activePane="bottomRight" state="frozen"/>
      <selection activeCell="A4" sqref="A4"/>
      <selection pane="topRight" activeCell="C4" sqref="C4"/>
      <selection pane="bottomLeft" activeCell="A13" sqref="A13"/>
      <selection pane="bottomRight" activeCell="F7" sqref="F7:J7"/>
    </sheetView>
  </sheetViews>
  <sheetFormatPr defaultRowHeight="18.75"/>
  <cols>
    <col min="1" max="1" width="6" style="5" customWidth="1"/>
    <col min="2" max="2" width="49.42578125" style="4" customWidth="1"/>
    <col min="3" max="3" width="10.85546875" style="4" customWidth="1"/>
    <col min="4" max="4" width="12.85546875" style="4" customWidth="1"/>
    <col min="5" max="5" width="13.42578125" style="4" customWidth="1"/>
    <col min="6" max="6" width="11" style="4" customWidth="1"/>
    <col min="7" max="7" width="10.140625" style="4" customWidth="1"/>
    <col min="8" max="8" width="10.42578125" style="4" customWidth="1"/>
    <col min="9" max="9" width="10.140625" style="71" customWidth="1"/>
    <col min="10" max="10" width="9.7109375" style="71" customWidth="1"/>
    <col min="11" max="11" width="7.7109375" style="4" customWidth="1"/>
    <col min="12" max="12" width="8.7109375" style="4" customWidth="1"/>
    <col min="13" max="16384" width="9.140625" style="4"/>
  </cols>
  <sheetData>
    <row r="1" spans="1:16" s="1" customFormat="1" ht="16.5">
      <c r="A1" s="709" t="s">
        <v>16</v>
      </c>
      <c r="B1" s="709"/>
      <c r="C1" s="713" t="s">
        <v>22</v>
      </c>
      <c r="D1" s="713"/>
      <c r="E1" s="713"/>
      <c r="F1" s="713"/>
      <c r="G1" s="713"/>
      <c r="H1" s="713"/>
      <c r="I1" s="713"/>
      <c r="J1" s="713"/>
      <c r="K1" s="713"/>
    </row>
    <row r="2" spans="1:16" s="1" customFormat="1" ht="16.5">
      <c r="A2" s="710" t="s">
        <v>23</v>
      </c>
      <c r="B2" s="710"/>
      <c r="C2" s="712" t="s">
        <v>17</v>
      </c>
      <c r="D2" s="712"/>
      <c r="E2" s="712"/>
      <c r="F2" s="712"/>
      <c r="G2" s="712"/>
      <c r="H2" s="712"/>
      <c r="I2" s="712"/>
      <c r="J2" s="712"/>
      <c r="K2" s="712"/>
    </row>
    <row r="3" spans="1:16">
      <c r="B3" s="6"/>
      <c r="C3" s="7"/>
      <c r="D3" s="7"/>
      <c r="E3" s="7"/>
      <c r="F3" s="7"/>
      <c r="G3" s="7"/>
      <c r="H3" s="7"/>
      <c r="I3" s="69"/>
      <c r="J3" s="69"/>
      <c r="K3" s="7"/>
      <c r="L3" s="7"/>
    </row>
    <row r="4" spans="1:16">
      <c r="A4" s="714" t="e">
        <f>+#REF!</f>
        <v>#REF!</v>
      </c>
      <c r="B4" s="714"/>
      <c r="C4" s="714"/>
      <c r="D4" s="714"/>
      <c r="E4" s="714"/>
      <c r="F4" s="714"/>
      <c r="G4" s="714"/>
      <c r="H4" s="714"/>
      <c r="I4" s="714"/>
      <c r="J4" s="714"/>
      <c r="K4" s="714"/>
    </row>
    <row r="5" spans="1:16" ht="18.75" hidden="1" customHeight="1">
      <c r="B5" s="687" t="s">
        <v>123</v>
      </c>
      <c r="C5" s="687"/>
      <c r="D5" s="687"/>
      <c r="E5" s="687"/>
      <c r="F5" s="687"/>
      <c r="G5" s="687"/>
      <c r="H5" s="687"/>
      <c r="I5" s="687"/>
      <c r="J5" s="687"/>
      <c r="K5" s="687"/>
    </row>
    <row r="6" spans="1:16" ht="12" customHeight="1">
      <c r="B6" s="8"/>
      <c r="C6" s="9"/>
      <c r="D6" s="9"/>
      <c r="E6" s="9"/>
      <c r="F6" s="9"/>
      <c r="G6" s="9"/>
      <c r="H6" s="711" t="s">
        <v>92</v>
      </c>
      <c r="I6" s="711"/>
      <c r="J6" s="711"/>
      <c r="K6" s="711"/>
    </row>
    <row r="7" spans="1:16" ht="18.75" customHeight="1">
      <c r="A7" s="688" t="s">
        <v>19</v>
      </c>
      <c r="B7" s="691" t="s">
        <v>14</v>
      </c>
      <c r="C7" s="700" t="e">
        <f>+#REF!</f>
        <v>#REF!</v>
      </c>
      <c r="D7" s="701"/>
      <c r="E7" s="702"/>
      <c r="F7" s="694" t="e">
        <f>+#REF!</f>
        <v>#REF!</v>
      </c>
      <c r="G7" s="694"/>
      <c r="H7" s="694"/>
      <c r="I7" s="694"/>
      <c r="J7" s="694"/>
      <c r="K7" s="683" t="s">
        <v>250</v>
      </c>
      <c r="L7" s="683" t="s">
        <v>255</v>
      </c>
    </row>
    <row r="8" spans="1:16" ht="15.75" customHeight="1">
      <c r="A8" s="689"/>
      <c r="B8" s="692"/>
      <c r="C8" s="703"/>
      <c r="D8" s="704"/>
      <c r="E8" s="705"/>
      <c r="F8" s="683" t="s">
        <v>25</v>
      </c>
      <c r="G8" s="695" t="s">
        <v>15</v>
      </c>
      <c r="H8" s="696"/>
      <c r="I8" s="696"/>
      <c r="J8" s="697"/>
      <c r="K8" s="684"/>
      <c r="L8" s="684"/>
    </row>
    <row r="9" spans="1:16" ht="30.75" customHeight="1">
      <c r="A9" s="690"/>
      <c r="B9" s="693"/>
      <c r="C9" s="706"/>
      <c r="D9" s="707"/>
      <c r="E9" s="708"/>
      <c r="F9" s="685"/>
      <c r="G9" s="10" t="s">
        <v>26</v>
      </c>
      <c r="H9" s="695" t="s">
        <v>118</v>
      </c>
      <c r="I9" s="696"/>
      <c r="J9" s="697"/>
      <c r="K9" s="685"/>
      <c r="L9" s="685"/>
    </row>
    <row r="10" spans="1:16" s="108" customFormat="1" ht="15.75" customHeight="1">
      <c r="A10" s="107">
        <v>1</v>
      </c>
      <c r="B10" s="56" t="s">
        <v>93</v>
      </c>
      <c r="C10" s="10">
        <v>3</v>
      </c>
      <c r="D10" s="57" t="s">
        <v>26</v>
      </c>
      <c r="E10" s="57" t="s">
        <v>221</v>
      </c>
      <c r="F10" s="57" t="s">
        <v>225</v>
      </c>
      <c r="G10" s="57">
        <v>5</v>
      </c>
      <c r="H10" s="57">
        <v>6</v>
      </c>
      <c r="I10" s="63" t="s">
        <v>119</v>
      </c>
      <c r="J10" s="63" t="s">
        <v>120</v>
      </c>
      <c r="K10" s="10" t="s">
        <v>121</v>
      </c>
      <c r="L10" s="10"/>
    </row>
    <row r="11" spans="1:16" s="13" customFormat="1" ht="18.75" customHeight="1">
      <c r="A11" s="698" t="s">
        <v>249</v>
      </c>
      <c r="B11" s="699"/>
      <c r="C11" s="11" t="e">
        <f>+C12+C53+C58</f>
        <v>#REF!</v>
      </c>
      <c r="D11" s="11" t="e">
        <f>+D12+D53+D58+D59+D60+D61</f>
        <v>#REF!</v>
      </c>
      <c r="E11" s="11" t="e">
        <f>+E12+E53+E58+E59+E60+E61</f>
        <v>#REF!</v>
      </c>
      <c r="F11" s="11" t="e">
        <f>+G11+H11</f>
        <v>#REF!</v>
      </c>
      <c r="G11" s="11" t="e">
        <f>+G12+G53+G58</f>
        <v>#REF!</v>
      </c>
      <c r="H11" s="11" t="e">
        <f>+H12+H53+H58+H59+H60+H61</f>
        <v>#REF!</v>
      </c>
      <c r="I11" s="11" t="e">
        <f>+I12+I53+I58</f>
        <v>#REF!</v>
      </c>
      <c r="J11" s="11" t="e">
        <f>+J12+J53+J58</f>
        <v>#REF!</v>
      </c>
      <c r="K11" s="12"/>
      <c r="L11" s="12"/>
    </row>
    <row r="12" spans="1:16" s="13" customFormat="1" ht="15.75">
      <c r="A12" s="144" t="s">
        <v>27</v>
      </c>
      <c r="B12" s="74" t="s">
        <v>28</v>
      </c>
      <c r="C12" s="75" t="e">
        <f>+C13+C22+C47+C48+C50</f>
        <v>#REF!</v>
      </c>
      <c r="D12" s="75" t="e">
        <f>+D13+D22+D47+D48+D50</f>
        <v>#REF!</v>
      </c>
      <c r="E12" s="75" t="e">
        <f>+E13+E22+E47+E48+E50</f>
        <v>#REF!</v>
      </c>
      <c r="F12" s="75" t="e">
        <f>+G12+H12</f>
        <v>#REF!</v>
      </c>
      <c r="G12" s="75" t="e">
        <f>+G13+G22+G47+G48+G50</f>
        <v>#REF!</v>
      </c>
      <c r="H12" s="75" t="e">
        <f>+H13+H22+H47+H48+H50</f>
        <v>#REF!</v>
      </c>
      <c r="I12" s="75" t="e">
        <f>+I13+I22+I47+I48+I50</f>
        <v>#REF!</v>
      </c>
      <c r="J12" s="75" t="e">
        <f>+J13+J22+J47+J48+J50</f>
        <v>#REF!</v>
      </c>
      <c r="K12" s="77" t="e">
        <f>+F12/C12*100</f>
        <v>#REF!</v>
      </c>
      <c r="L12" s="77" t="e">
        <f>+#REF!</f>
        <v>#REF!</v>
      </c>
    </row>
    <row r="13" spans="1:16" s="17" customFormat="1" ht="15.75">
      <c r="A13" s="148" t="s">
        <v>20</v>
      </c>
      <c r="B13" s="15" t="s">
        <v>29</v>
      </c>
      <c r="C13" s="16" t="e">
        <f>+D13+E13</f>
        <v>#REF!</v>
      </c>
      <c r="D13" s="16" t="e">
        <f t="shared" ref="D13:J13" si="0">+D14+D19+D20+D21</f>
        <v>#REF!</v>
      </c>
      <c r="E13" s="16" t="e">
        <f t="shared" si="0"/>
        <v>#REF!</v>
      </c>
      <c r="F13" s="16" t="e">
        <f t="shared" si="0"/>
        <v>#REF!</v>
      </c>
      <c r="G13" s="16" t="e">
        <f t="shared" si="0"/>
        <v>#REF!</v>
      </c>
      <c r="H13" s="16" t="e">
        <f t="shared" si="0"/>
        <v>#REF!</v>
      </c>
      <c r="I13" s="16" t="e">
        <f t="shared" si="0"/>
        <v>#REF!</v>
      </c>
      <c r="J13" s="16" t="e">
        <f t="shared" si="0"/>
        <v>#REF!</v>
      </c>
      <c r="K13" s="12"/>
      <c r="L13" s="12"/>
      <c r="P13" s="154" t="s">
        <v>39</v>
      </c>
    </row>
    <row r="14" spans="1:16">
      <c r="A14" s="162">
        <v>1</v>
      </c>
      <c r="B14" s="97" t="s">
        <v>30</v>
      </c>
      <c r="C14" s="65" t="e">
        <f>+D14+E14</f>
        <v>#REF!</v>
      </c>
      <c r="D14" s="65" t="e">
        <f>+D17+D18</f>
        <v>#REF!</v>
      </c>
      <c r="E14" s="65" t="e">
        <f>+E17+E18</f>
        <v>#REF!</v>
      </c>
      <c r="F14" s="65" t="e">
        <f t="shared" ref="F14:F21" si="1">+G14+H14</f>
        <v>#REF!</v>
      </c>
      <c r="G14" s="65" t="e">
        <f>+G17+G18</f>
        <v>#REF!</v>
      </c>
      <c r="H14" s="65" t="e">
        <f>+H17+H18</f>
        <v>#REF!</v>
      </c>
      <c r="I14" s="65" t="e">
        <f>+I17+I18</f>
        <v>#REF!</v>
      </c>
      <c r="J14" s="65" t="e">
        <f>+J17+J18</f>
        <v>#REF!</v>
      </c>
      <c r="K14" s="99" t="e">
        <f>+F14/C14*100</f>
        <v>#REF!</v>
      </c>
      <c r="L14" s="99" t="e">
        <f>+#REF!</f>
        <v>#REF!</v>
      </c>
      <c r="P14" s="53" t="s">
        <v>41</v>
      </c>
    </row>
    <row r="15" spans="1:16" s="25" customFormat="1" ht="15.75" hidden="1" customHeight="1">
      <c r="A15" s="163"/>
      <c r="B15" s="23" t="s">
        <v>223</v>
      </c>
      <c r="C15" s="24">
        <v>0</v>
      </c>
      <c r="D15" s="24"/>
      <c r="E15" s="24"/>
      <c r="F15" s="65">
        <f t="shared" si="1"/>
        <v>221978.61599999998</v>
      </c>
      <c r="G15" s="3">
        <v>133183.992</v>
      </c>
      <c r="H15" s="67">
        <v>88794.623999999996</v>
      </c>
      <c r="I15" s="3">
        <v>88698.599000000002</v>
      </c>
      <c r="J15" s="3">
        <v>96.025000000000006</v>
      </c>
      <c r="K15" s="99" t="e">
        <f>+F15/C15*100</f>
        <v>#DIV/0!</v>
      </c>
      <c r="L15" s="99" t="e">
        <f>+#REF!</f>
        <v>#REF!</v>
      </c>
      <c r="P15" s="49" t="s">
        <v>43</v>
      </c>
    </row>
    <row r="16" spans="1:16" s="25" customFormat="1" ht="15.75" hidden="1" customHeight="1">
      <c r="A16" s="163"/>
      <c r="B16" s="23" t="s">
        <v>224</v>
      </c>
      <c r="C16" s="24">
        <v>0</v>
      </c>
      <c r="D16" s="24"/>
      <c r="E16" s="24"/>
      <c r="F16" s="65">
        <f t="shared" si="1"/>
        <v>72.626999999999995</v>
      </c>
      <c r="G16" s="3">
        <v>72.626999999999995</v>
      </c>
      <c r="H16" s="67">
        <v>0</v>
      </c>
      <c r="I16" s="3">
        <v>0</v>
      </c>
      <c r="J16" s="3">
        <v>0</v>
      </c>
      <c r="K16" s="99" t="e">
        <f>+F16/C16*100</f>
        <v>#DIV/0!</v>
      </c>
      <c r="L16" s="99" t="e">
        <f>+#REF!</f>
        <v>#REF!</v>
      </c>
      <c r="P16" s="54"/>
    </row>
    <row r="17" spans="1:16" s="25" customFormat="1" ht="15.75">
      <c r="A17" s="163" t="s">
        <v>31</v>
      </c>
      <c r="B17" s="23" t="s">
        <v>32</v>
      </c>
      <c r="C17" s="24" t="e">
        <f>+D17+E17</f>
        <v>#REF!</v>
      </c>
      <c r="D17" s="24" t="e">
        <f>+#REF!</f>
        <v>#REF!</v>
      </c>
      <c r="E17" s="24" t="e">
        <f>+#REF!</f>
        <v>#REF!</v>
      </c>
      <c r="F17" s="65" t="e">
        <f t="shared" si="1"/>
        <v>#REF!</v>
      </c>
      <c r="G17" s="3" t="e">
        <f>+#REF!</f>
        <v>#REF!</v>
      </c>
      <c r="H17" s="67" t="e">
        <f>+I17+J17</f>
        <v>#REF!</v>
      </c>
      <c r="I17" s="3" t="e">
        <f>+#REF!</f>
        <v>#REF!</v>
      </c>
      <c r="J17" s="3" t="e">
        <f>+#REF!</f>
        <v>#REF!</v>
      </c>
      <c r="K17" s="139" t="e">
        <f>+F17/C17*100</f>
        <v>#REF!</v>
      </c>
      <c r="L17" s="139" t="e">
        <f>+#REF!</f>
        <v>#REF!</v>
      </c>
      <c r="P17" s="54"/>
    </row>
    <row r="18" spans="1:16" s="25" customFormat="1" ht="15.75">
      <c r="A18" s="163" t="s">
        <v>31</v>
      </c>
      <c r="B18" s="23" t="s">
        <v>33</v>
      </c>
      <c r="C18" s="24" t="e">
        <f>+D18+E18</f>
        <v>#REF!</v>
      </c>
      <c r="D18" s="24" t="e">
        <f>+#REF!</f>
        <v>#REF!</v>
      </c>
      <c r="E18" s="24" t="e">
        <f>+#REF!</f>
        <v>#REF!</v>
      </c>
      <c r="F18" s="65" t="e">
        <f t="shared" si="1"/>
        <v>#REF!</v>
      </c>
      <c r="G18" s="3" t="e">
        <f>+#REF!</f>
        <v>#REF!</v>
      </c>
      <c r="H18" s="67" t="e">
        <f>+I18+J18</f>
        <v>#REF!</v>
      </c>
      <c r="I18" s="3" t="e">
        <f>+#REF!</f>
        <v>#REF!</v>
      </c>
      <c r="J18" s="3" t="e">
        <f>+#REF!</f>
        <v>#REF!</v>
      </c>
      <c r="K18" s="139" t="e">
        <f>+F18/C18*100</f>
        <v>#REF!</v>
      </c>
      <c r="L18" s="139" t="e">
        <f>+#REF!</f>
        <v>#REF!</v>
      </c>
      <c r="M18" s="54"/>
      <c r="P18" s="155" t="s">
        <v>248</v>
      </c>
    </row>
    <row r="19" spans="1:16" ht="18.75" hidden="1" customHeight="1">
      <c r="A19" s="145">
        <v>2</v>
      </c>
      <c r="B19" s="19" t="s">
        <v>34</v>
      </c>
      <c r="C19" s="20">
        <v>0</v>
      </c>
      <c r="D19" s="20"/>
      <c r="E19" s="20"/>
      <c r="F19" s="65">
        <f t="shared" si="1"/>
        <v>0</v>
      </c>
      <c r="G19" s="20"/>
      <c r="H19" s="68">
        <v>0</v>
      </c>
      <c r="I19" s="2"/>
      <c r="J19" s="2"/>
      <c r="K19" s="21"/>
      <c r="L19" s="21" t="e">
        <f>+#REF!</f>
        <v>#REF!</v>
      </c>
      <c r="M19" s="49"/>
    </row>
    <row r="20" spans="1:16" ht="18.75" hidden="1" customHeight="1">
      <c r="A20" s="145">
        <v>3</v>
      </c>
      <c r="B20" s="19" t="s">
        <v>35</v>
      </c>
      <c r="C20" s="20">
        <v>0</v>
      </c>
      <c r="D20" s="20">
        <v>0</v>
      </c>
      <c r="E20" s="20">
        <v>0</v>
      </c>
      <c r="F20" s="65">
        <f t="shared" si="1"/>
        <v>0</v>
      </c>
      <c r="G20" s="65"/>
      <c r="H20" s="68">
        <v>0</v>
      </c>
      <c r="I20" s="2"/>
      <c r="J20" s="2">
        <v>0</v>
      </c>
      <c r="K20" s="21"/>
      <c r="L20" s="21" t="e">
        <f>+#REF!</f>
        <v>#REF!</v>
      </c>
      <c r="M20" s="49"/>
    </row>
    <row r="21" spans="1:16">
      <c r="A21" s="145">
        <v>2</v>
      </c>
      <c r="B21" s="19" t="s">
        <v>36</v>
      </c>
      <c r="C21" s="20">
        <v>0</v>
      </c>
      <c r="D21" s="20"/>
      <c r="E21" s="20"/>
      <c r="F21" s="65" t="e">
        <f t="shared" si="1"/>
        <v>#REF!</v>
      </c>
      <c r="G21" s="3" t="e">
        <f>+#REF!</f>
        <v>#REF!</v>
      </c>
      <c r="H21" s="68" t="e">
        <f>+I21+J21</f>
        <v>#REF!</v>
      </c>
      <c r="I21" s="3" t="e">
        <f>+#REF!</f>
        <v>#REF!</v>
      </c>
      <c r="J21" s="3" t="e">
        <f>+#REF!</f>
        <v>#REF!</v>
      </c>
      <c r="K21" s="21"/>
      <c r="L21" s="21"/>
      <c r="M21" s="55"/>
    </row>
    <row r="22" spans="1:16" s="17" customFormat="1" ht="15.75">
      <c r="A22" s="148" t="s">
        <v>21</v>
      </c>
      <c r="B22" s="15" t="s">
        <v>37</v>
      </c>
      <c r="C22" s="16" t="e">
        <f t="shared" ref="C22:C50" si="2">+D22+E22</f>
        <v>#REF!</v>
      </c>
      <c r="D22" s="16" t="e">
        <f>SUM(D23,D28,D29,D39,D43,D46)</f>
        <v>#REF!</v>
      </c>
      <c r="E22" s="16" t="e">
        <f>SUM(E23,E28,E29,E39,E43,E46)</f>
        <v>#REF!</v>
      </c>
      <c r="F22" s="16" t="e">
        <f>+F23+F28+F29+F39+F43+F46</f>
        <v>#REF!</v>
      </c>
      <c r="G22" s="16" t="e">
        <f>+G23+G28+G29+G39+G43+G46</f>
        <v>#REF!</v>
      </c>
      <c r="H22" s="16" t="e">
        <f>+H23+H28+H29+H39+H43+H46</f>
        <v>#REF!</v>
      </c>
      <c r="I22" s="16" t="e">
        <f>+I23+I28+I29+I39+I43+I46</f>
        <v>#REF!</v>
      </c>
      <c r="J22" s="140" t="e">
        <f>+J23+J28+J29+J39+J43+J46</f>
        <v>#REF!</v>
      </c>
      <c r="K22" s="141" t="e">
        <f t="shared" ref="K22:K46" si="3">+F22/C22*100</f>
        <v>#REF!</v>
      </c>
      <c r="L22" s="141" t="e">
        <f>+#REF!</f>
        <v>#REF!</v>
      </c>
    </row>
    <row r="23" spans="1:16" s="17" customFormat="1" ht="15.75">
      <c r="A23" s="148">
        <v>1</v>
      </c>
      <c r="B23" s="15" t="s">
        <v>38</v>
      </c>
      <c r="C23" s="16" t="e">
        <f t="shared" si="2"/>
        <v>#REF!</v>
      </c>
      <c r="D23" s="16" t="e">
        <f>+#REF!</f>
        <v>#REF!</v>
      </c>
      <c r="E23" s="16" t="e">
        <f>+#REF!</f>
        <v>#REF!</v>
      </c>
      <c r="F23" s="16" t="e">
        <f t="shared" ref="F23:F58" si="4">+G23+H23</f>
        <v>#REF!</v>
      </c>
      <c r="G23" s="16" t="e">
        <f>SUM(G24:G27)</f>
        <v>#REF!</v>
      </c>
      <c r="H23" s="16" t="e">
        <f>SUM(H24:H27)</f>
        <v>#REF!</v>
      </c>
      <c r="I23" s="16" t="e">
        <f>SUM(I24:I27)</f>
        <v>#REF!</v>
      </c>
      <c r="J23" s="140" t="e">
        <f>SUM(J24:J27)</f>
        <v>#REF!</v>
      </c>
      <c r="K23" s="141" t="e">
        <f t="shared" si="3"/>
        <v>#REF!</v>
      </c>
      <c r="L23" s="141"/>
    </row>
    <row r="24" spans="1:16" s="29" customFormat="1" ht="15.75" hidden="1" customHeight="1">
      <c r="A24" s="164" t="s">
        <v>39</v>
      </c>
      <c r="B24" s="28" t="s">
        <v>40</v>
      </c>
      <c r="C24" s="16">
        <f t="shared" si="2"/>
        <v>0</v>
      </c>
      <c r="D24" s="3"/>
      <c r="E24" s="3"/>
      <c r="F24" s="16" t="e">
        <f t="shared" si="4"/>
        <v>#REF!</v>
      </c>
      <c r="G24" s="3" t="e">
        <f>+#REF!</f>
        <v>#REF!</v>
      </c>
      <c r="H24" s="68" t="e">
        <f>+I24+J24</f>
        <v>#REF!</v>
      </c>
      <c r="I24" s="3" t="e">
        <f>+#REF!</f>
        <v>#REF!</v>
      </c>
      <c r="J24" s="33" t="e">
        <f>+#REF!</f>
        <v>#REF!</v>
      </c>
      <c r="K24" s="141" t="e">
        <f t="shared" si="3"/>
        <v>#REF!</v>
      </c>
      <c r="L24" s="141"/>
    </row>
    <row r="25" spans="1:16" s="29" customFormat="1" ht="15.75" hidden="1" customHeight="1">
      <c r="A25" s="164" t="s">
        <v>41</v>
      </c>
      <c r="B25" s="28" t="s">
        <v>42</v>
      </c>
      <c r="C25" s="16">
        <f t="shared" si="2"/>
        <v>0</v>
      </c>
      <c r="D25" s="3"/>
      <c r="E25" s="3"/>
      <c r="F25" s="16" t="e">
        <f t="shared" si="4"/>
        <v>#REF!</v>
      </c>
      <c r="G25" s="3" t="e">
        <f>+#REF!</f>
        <v>#REF!</v>
      </c>
      <c r="H25" s="68" t="e">
        <f>+I25+J25</f>
        <v>#REF!</v>
      </c>
      <c r="I25" s="3" t="e">
        <f>+#REF!</f>
        <v>#REF!</v>
      </c>
      <c r="J25" s="33" t="e">
        <f>+#REF!</f>
        <v>#REF!</v>
      </c>
      <c r="K25" s="141" t="e">
        <f t="shared" si="3"/>
        <v>#REF!</v>
      </c>
      <c r="L25" s="141"/>
    </row>
    <row r="26" spans="1:16" s="29" customFormat="1" ht="15.75" hidden="1" customHeight="1">
      <c r="A26" s="164" t="s">
        <v>43</v>
      </c>
      <c r="B26" s="28" t="s">
        <v>44</v>
      </c>
      <c r="C26" s="16">
        <f t="shared" si="2"/>
        <v>0</v>
      </c>
      <c r="D26" s="3"/>
      <c r="E26" s="3"/>
      <c r="F26" s="16" t="e">
        <f t="shared" si="4"/>
        <v>#REF!</v>
      </c>
      <c r="G26" s="3" t="e">
        <f>+#REF!</f>
        <v>#REF!</v>
      </c>
      <c r="H26" s="68" t="e">
        <f>+I26+J26</f>
        <v>#REF!</v>
      </c>
      <c r="I26" s="3" t="e">
        <f>+#REF!</f>
        <v>#REF!</v>
      </c>
      <c r="J26" s="33" t="e">
        <f>+#REF!</f>
        <v>#REF!</v>
      </c>
      <c r="K26" s="141" t="e">
        <f t="shared" si="3"/>
        <v>#REF!</v>
      </c>
      <c r="L26" s="141"/>
    </row>
    <row r="27" spans="1:16" s="29" customFormat="1" ht="15.75" hidden="1" customHeight="1">
      <c r="A27" s="164" t="s">
        <v>45</v>
      </c>
      <c r="B27" s="28" t="s">
        <v>46</v>
      </c>
      <c r="C27" s="16">
        <f t="shared" si="2"/>
        <v>0</v>
      </c>
      <c r="D27" s="3">
        <v>0</v>
      </c>
      <c r="E27" s="3">
        <v>0</v>
      </c>
      <c r="F27" s="16" t="e">
        <f t="shared" si="4"/>
        <v>#REF!</v>
      </c>
      <c r="G27" s="3" t="e">
        <f>+#REF!</f>
        <v>#REF!</v>
      </c>
      <c r="H27" s="68" t="e">
        <f>+I27+J27</f>
        <v>#REF!</v>
      </c>
      <c r="I27" s="3" t="e">
        <f>+#REF!</f>
        <v>#REF!</v>
      </c>
      <c r="J27" s="33" t="e">
        <f>+#REF!</f>
        <v>#REF!</v>
      </c>
      <c r="K27" s="141" t="e">
        <f t="shared" si="3"/>
        <v>#REF!</v>
      </c>
      <c r="L27" s="141"/>
    </row>
    <row r="28" spans="1:16" s="13" customFormat="1" ht="15.75">
      <c r="A28" s="148">
        <v>2</v>
      </c>
      <c r="B28" s="15" t="s">
        <v>47</v>
      </c>
      <c r="C28" s="16" t="e">
        <f t="shared" si="2"/>
        <v>#REF!</v>
      </c>
      <c r="D28" s="16" t="e">
        <f>+#REF!</f>
        <v>#REF!</v>
      </c>
      <c r="E28" s="16" t="e">
        <f>+#REF!</f>
        <v>#REF!</v>
      </c>
      <c r="F28" s="16" t="e">
        <f t="shared" si="4"/>
        <v>#REF!</v>
      </c>
      <c r="G28" s="16" t="e">
        <f>+#REF!</f>
        <v>#REF!</v>
      </c>
      <c r="H28" s="72" t="e">
        <f>+I28+J28</f>
        <v>#REF!</v>
      </c>
      <c r="I28" s="16" t="e">
        <f>+#REF!</f>
        <v>#REF!</v>
      </c>
      <c r="J28" s="140" t="e">
        <f>+#REF!</f>
        <v>#REF!</v>
      </c>
      <c r="K28" s="141" t="e">
        <f t="shared" si="3"/>
        <v>#REF!</v>
      </c>
      <c r="L28" s="141"/>
    </row>
    <row r="29" spans="1:16" s="17" customFormat="1" ht="15.75">
      <c r="A29" s="148">
        <v>3</v>
      </c>
      <c r="B29" s="15" t="s">
        <v>48</v>
      </c>
      <c r="C29" s="16" t="e">
        <f t="shared" si="2"/>
        <v>#REF!</v>
      </c>
      <c r="D29" s="16" t="e">
        <f>SUM(D30:D31,D34:D38)</f>
        <v>#REF!</v>
      </c>
      <c r="E29" s="16" t="e">
        <f>SUM(E30:E31,E34:E38)</f>
        <v>#REF!</v>
      </c>
      <c r="F29" s="16" t="e">
        <f t="shared" si="4"/>
        <v>#REF!</v>
      </c>
      <c r="G29" s="16" t="e">
        <f>+G30+G31+G34+G35+G36+G37+G38</f>
        <v>#REF!</v>
      </c>
      <c r="H29" s="16" t="e">
        <f>+H30+H31+H34+H35+H36+H37+H38</f>
        <v>#REF!</v>
      </c>
      <c r="I29" s="16" t="e">
        <f>+I30+I31+I34+I35+I36+I37+I38</f>
        <v>#REF!</v>
      </c>
      <c r="J29" s="140" t="e">
        <f>+J30+J31+J34+J35+J36+J37+J38</f>
        <v>#REF!</v>
      </c>
      <c r="K29" s="141" t="e">
        <f t="shared" si="3"/>
        <v>#REF!</v>
      </c>
      <c r="L29" s="141"/>
    </row>
    <row r="30" spans="1:16">
      <c r="A30" s="145" t="s">
        <v>39</v>
      </c>
      <c r="B30" s="19" t="s">
        <v>49</v>
      </c>
      <c r="C30" s="20" t="e">
        <f t="shared" si="2"/>
        <v>#REF!</v>
      </c>
      <c r="D30" s="20" t="e">
        <f>+#REF!</f>
        <v>#REF!</v>
      </c>
      <c r="E30" s="20" t="e">
        <f>+#REF!</f>
        <v>#REF!</v>
      </c>
      <c r="F30" s="16" t="e">
        <f t="shared" si="4"/>
        <v>#REF!</v>
      </c>
      <c r="G30" s="20" t="e">
        <f>+#REF!</f>
        <v>#REF!</v>
      </c>
      <c r="H30" s="68" t="e">
        <f>+I30+J30</f>
        <v>#REF!</v>
      </c>
      <c r="I30" s="20" t="e">
        <f>+#REF!</f>
        <v>#REF!</v>
      </c>
      <c r="J30" s="20" t="e">
        <f>+#REF!</f>
        <v>#REF!</v>
      </c>
      <c r="K30" s="99" t="e">
        <f t="shared" si="3"/>
        <v>#REF!</v>
      </c>
      <c r="L30" s="99"/>
    </row>
    <row r="31" spans="1:16">
      <c r="A31" s="145" t="s">
        <v>41</v>
      </c>
      <c r="B31" s="19" t="s">
        <v>50</v>
      </c>
      <c r="C31" s="20" t="e">
        <f t="shared" si="2"/>
        <v>#REF!</v>
      </c>
      <c r="D31" s="2" t="e">
        <f>+#REF!</f>
        <v>#REF!</v>
      </c>
      <c r="E31" s="2" t="e">
        <f>+#REF!</f>
        <v>#REF!</v>
      </c>
      <c r="F31" s="16" t="e">
        <f t="shared" si="4"/>
        <v>#REF!</v>
      </c>
      <c r="G31" s="20" t="e">
        <f>SUM(G32:G33)</f>
        <v>#REF!</v>
      </c>
      <c r="H31" s="20" t="e">
        <f>SUM(H32:H33)</f>
        <v>#REF!</v>
      </c>
      <c r="I31" s="20" t="e">
        <f>SUM(I32:I33)</f>
        <v>#REF!</v>
      </c>
      <c r="J31" s="20" t="e">
        <f>SUM(J32:J33)</f>
        <v>#REF!</v>
      </c>
      <c r="K31" s="99" t="e">
        <f t="shared" si="3"/>
        <v>#REF!</v>
      </c>
      <c r="L31" s="99"/>
    </row>
    <row r="32" spans="1:16" s="31" customFormat="1" ht="15.75" hidden="1" customHeight="1">
      <c r="A32" s="165" t="s">
        <v>31</v>
      </c>
      <c r="B32" s="28" t="s">
        <v>51</v>
      </c>
      <c r="C32" s="20">
        <f t="shared" si="2"/>
        <v>0</v>
      </c>
      <c r="D32" s="3"/>
      <c r="E32" s="3"/>
      <c r="F32" s="16" t="e">
        <f t="shared" si="4"/>
        <v>#REF!</v>
      </c>
      <c r="G32" s="20" t="e">
        <f>+#REF!</f>
        <v>#REF!</v>
      </c>
      <c r="H32" s="67" t="e">
        <f t="shared" ref="H32:H38" si="5">+I32+J32</f>
        <v>#REF!</v>
      </c>
      <c r="I32" s="20" t="e">
        <f>+#REF!</f>
        <v>#REF!</v>
      </c>
      <c r="J32" s="20" t="e">
        <f>+#REF!</f>
        <v>#REF!</v>
      </c>
      <c r="K32" s="99" t="e">
        <f t="shared" si="3"/>
        <v>#REF!</v>
      </c>
      <c r="L32" s="99"/>
    </row>
    <row r="33" spans="1:12" s="31" customFormat="1" ht="15.75" hidden="1" customHeight="1">
      <c r="A33" s="165" t="s">
        <v>31</v>
      </c>
      <c r="B33" s="28" t="s">
        <v>52</v>
      </c>
      <c r="C33" s="20">
        <f t="shared" si="2"/>
        <v>0</v>
      </c>
      <c r="D33" s="3"/>
      <c r="E33" s="3"/>
      <c r="F33" s="16" t="e">
        <f t="shared" si="4"/>
        <v>#REF!</v>
      </c>
      <c r="G33" s="20" t="e">
        <f>+#REF!</f>
        <v>#REF!</v>
      </c>
      <c r="H33" s="67" t="e">
        <f t="shared" si="5"/>
        <v>#REF!</v>
      </c>
      <c r="I33" s="20" t="e">
        <f>+#REF!</f>
        <v>#REF!</v>
      </c>
      <c r="J33" s="20" t="e">
        <f>+#REF!</f>
        <v>#REF!</v>
      </c>
      <c r="K33" s="99" t="e">
        <f t="shared" si="3"/>
        <v>#REF!</v>
      </c>
      <c r="L33" s="99"/>
    </row>
    <row r="34" spans="1:12">
      <c r="A34" s="145" t="s">
        <v>43</v>
      </c>
      <c r="B34" s="19" t="s">
        <v>53</v>
      </c>
      <c r="C34" s="20" t="e">
        <f t="shared" si="2"/>
        <v>#REF!</v>
      </c>
      <c r="D34" s="20" t="e">
        <f>+#REF!</f>
        <v>#REF!</v>
      </c>
      <c r="E34" s="20" t="e">
        <f>+#REF!</f>
        <v>#REF!</v>
      </c>
      <c r="F34" s="16" t="e">
        <f t="shared" si="4"/>
        <v>#REF!</v>
      </c>
      <c r="G34" s="20" t="e">
        <f>+#REF!</f>
        <v>#REF!</v>
      </c>
      <c r="H34" s="67" t="e">
        <f t="shared" si="5"/>
        <v>#REF!</v>
      </c>
      <c r="I34" s="20" t="e">
        <f>+#REF!</f>
        <v>#REF!</v>
      </c>
      <c r="J34" s="20" t="e">
        <f>+#REF!</f>
        <v>#REF!</v>
      </c>
      <c r="K34" s="99" t="e">
        <f t="shared" si="3"/>
        <v>#REF!</v>
      </c>
      <c r="L34" s="99"/>
    </row>
    <row r="35" spans="1:12">
      <c r="A35" s="145" t="s">
        <v>45</v>
      </c>
      <c r="B35" s="19" t="s">
        <v>54</v>
      </c>
      <c r="C35" s="20" t="e">
        <f t="shared" si="2"/>
        <v>#REF!</v>
      </c>
      <c r="D35" s="20" t="e">
        <f>+#REF!</f>
        <v>#REF!</v>
      </c>
      <c r="E35" s="20" t="e">
        <f>+#REF!</f>
        <v>#REF!</v>
      </c>
      <c r="F35" s="16" t="e">
        <f t="shared" si="4"/>
        <v>#REF!</v>
      </c>
      <c r="G35" s="20" t="e">
        <f>+#REF!</f>
        <v>#REF!</v>
      </c>
      <c r="H35" s="67" t="e">
        <f t="shared" si="5"/>
        <v>#REF!</v>
      </c>
      <c r="I35" s="20" t="e">
        <f>+#REF!</f>
        <v>#REF!</v>
      </c>
      <c r="J35" s="20" t="e">
        <f>+#REF!</f>
        <v>#REF!</v>
      </c>
      <c r="K35" s="99" t="e">
        <f t="shared" si="3"/>
        <v>#REF!</v>
      </c>
      <c r="L35" s="99"/>
    </row>
    <row r="36" spans="1:12">
      <c r="A36" s="145" t="s">
        <v>55</v>
      </c>
      <c r="B36" s="19" t="s">
        <v>56</v>
      </c>
      <c r="C36" s="20" t="e">
        <f t="shared" si="2"/>
        <v>#REF!</v>
      </c>
      <c r="D36" s="20" t="e">
        <f>+#REF!</f>
        <v>#REF!</v>
      </c>
      <c r="E36" s="20" t="e">
        <f>+#REF!</f>
        <v>#REF!</v>
      </c>
      <c r="F36" s="16" t="e">
        <f t="shared" si="4"/>
        <v>#REF!</v>
      </c>
      <c r="G36" s="20" t="e">
        <f>+#REF!</f>
        <v>#REF!</v>
      </c>
      <c r="H36" s="67" t="e">
        <f t="shared" si="5"/>
        <v>#REF!</v>
      </c>
      <c r="I36" s="20" t="e">
        <f>+#REF!</f>
        <v>#REF!</v>
      </c>
      <c r="J36" s="20" t="e">
        <f>+#REF!</f>
        <v>#REF!</v>
      </c>
      <c r="K36" s="99" t="e">
        <f t="shared" si="3"/>
        <v>#REF!</v>
      </c>
      <c r="L36" s="99"/>
    </row>
    <row r="37" spans="1:12">
      <c r="A37" s="145" t="s">
        <v>57</v>
      </c>
      <c r="B37" s="19" t="s">
        <v>58</v>
      </c>
      <c r="C37" s="20" t="e">
        <f t="shared" si="2"/>
        <v>#REF!</v>
      </c>
      <c r="D37" s="20" t="e">
        <f>+#REF!</f>
        <v>#REF!</v>
      </c>
      <c r="E37" s="20" t="e">
        <f>+#REF!</f>
        <v>#REF!</v>
      </c>
      <c r="F37" s="16" t="e">
        <f t="shared" si="4"/>
        <v>#REF!</v>
      </c>
      <c r="G37" s="20" t="e">
        <f>+#REF!</f>
        <v>#REF!</v>
      </c>
      <c r="H37" s="67" t="e">
        <f t="shared" si="5"/>
        <v>#REF!</v>
      </c>
      <c r="I37" s="20" t="e">
        <f>+#REF!</f>
        <v>#REF!</v>
      </c>
      <c r="J37" s="20" t="e">
        <f>+#REF!</f>
        <v>#REF!</v>
      </c>
      <c r="K37" s="99" t="e">
        <f t="shared" si="3"/>
        <v>#REF!</v>
      </c>
      <c r="L37" s="99"/>
    </row>
    <row r="38" spans="1:12">
      <c r="A38" s="145" t="s">
        <v>59</v>
      </c>
      <c r="B38" s="19" t="s">
        <v>60</v>
      </c>
      <c r="C38" s="20" t="e">
        <f t="shared" si="2"/>
        <v>#REF!</v>
      </c>
      <c r="D38" s="20" t="e">
        <f>+#REF!</f>
        <v>#REF!</v>
      </c>
      <c r="E38" s="20" t="e">
        <f>+#REF!</f>
        <v>#REF!</v>
      </c>
      <c r="F38" s="16" t="e">
        <f t="shared" si="4"/>
        <v>#REF!</v>
      </c>
      <c r="G38" s="20" t="e">
        <f>+#REF!</f>
        <v>#REF!</v>
      </c>
      <c r="H38" s="67" t="e">
        <f t="shared" si="5"/>
        <v>#REF!</v>
      </c>
      <c r="I38" s="20" t="e">
        <f>+#REF!</f>
        <v>#REF!</v>
      </c>
      <c r="J38" s="20" t="e">
        <f>+#REF!</f>
        <v>#REF!</v>
      </c>
      <c r="K38" s="99" t="e">
        <f t="shared" si="3"/>
        <v>#REF!</v>
      </c>
      <c r="L38" s="99"/>
    </row>
    <row r="39" spans="1:12" s="17" customFormat="1" ht="15.75">
      <c r="A39" s="148">
        <v>4</v>
      </c>
      <c r="B39" s="15" t="s">
        <v>61</v>
      </c>
      <c r="C39" s="16" t="e">
        <f t="shared" si="2"/>
        <v>#REF!</v>
      </c>
      <c r="D39" s="16" t="e">
        <f>+#REF!</f>
        <v>#REF!</v>
      </c>
      <c r="E39" s="16" t="e">
        <f>+#REF!</f>
        <v>#REF!</v>
      </c>
      <c r="F39" s="16" t="e">
        <f t="shared" si="4"/>
        <v>#REF!</v>
      </c>
      <c r="G39" s="16" t="e">
        <f>SUM(G40:G42)</f>
        <v>#REF!</v>
      </c>
      <c r="H39" s="16" t="e">
        <f>SUM(H40:H42)</f>
        <v>#REF!</v>
      </c>
      <c r="I39" s="16" t="e">
        <f>SUM(I40:I42)</f>
        <v>#REF!</v>
      </c>
      <c r="J39" s="16" t="e">
        <f>SUM(J40:J42)</f>
        <v>#REF!</v>
      </c>
      <c r="K39" s="142" t="e">
        <f t="shared" si="3"/>
        <v>#REF!</v>
      </c>
      <c r="L39" s="142"/>
    </row>
    <row r="40" spans="1:12" s="34" customFormat="1" ht="18.75" hidden="1" customHeight="1">
      <c r="A40" s="165" t="s">
        <v>31</v>
      </c>
      <c r="B40" s="28" t="s">
        <v>62</v>
      </c>
      <c r="C40" s="16">
        <f t="shared" si="2"/>
        <v>0</v>
      </c>
      <c r="D40" s="3"/>
      <c r="E40" s="3"/>
      <c r="F40" s="16" t="e">
        <f t="shared" si="4"/>
        <v>#REF!</v>
      </c>
      <c r="G40" s="3" t="e">
        <f>+#REF!</f>
        <v>#REF!</v>
      </c>
      <c r="H40" s="66" t="e">
        <f t="shared" ref="H40:H46" si="6">+I40+J40</f>
        <v>#REF!</v>
      </c>
      <c r="I40" s="3" t="e">
        <f>+#REF!</f>
        <v>#REF!</v>
      </c>
      <c r="J40" s="3" t="e">
        <f>+#REF!</f>
        <v>#REF!</v>
      </c>
      <c r="K40" s="139" t="e">
        <f t="shared" si="3"/>
        <v>#REF!</v>
      </c>
      <c r="L40" s="139"/>
    </row>
    <row r="41" spans="1:12" s="34" customFormat="1" ht="18.75" hidden="1" customHeight="1">
      <c r="A41" s="165" t="s">
        <v>31</v>
      </c>
      <c r="B41" s="28" t="s">
        <v>63</v>
      </c>
      <c r="C41" s="16">
        <f t="shared" si="2"/>
        <v>0</v>
      </c>
      <c r="D41" s="3"/>
      <c r="E41" s="3"/>
      <c r="F41" s="16" t="e">
        <f t="shared" si="4"/>
        <v>#REF!</v>
      </c>
      <c r="G41" s="3" t="e">
        <f>+#REF!</f>
        <v>#REF!</v>
      </c>
      <c r="H41" s="66" t="e">
        <f t="shared" si="6"/>
        <v>#REF!</v>
      </c>
      <c r="I41" s="3" t="e">
        <f>+#REF!</f>
        <v>#REF!</v>
      </c>
      <c r="J41" s="3" t="e">
        <f>+#REF!</f>
        <v>#REF!</v>
      </c>
      <c r="K41" s="139" t="e">
        <f t="shared" si="3"/>
        <v>#REF!</v>
      </c>
      <c r="L41" s="139"/>
    </row>
    <row r="42" spans="1:12" s="34" customFormat="1" ht="18.75" hidden="1" customHeight="1">
      <c r="A42" s="165" t="s">
        <v>31</v>
      </c>
      <c r="B42" s="28" t="s">
        <v>64</v>
      </c>
      <c r="C42" s="16">
        <f t="shared" si="2"/>
        <v>0</v>
      </c>
      <c r="D42" s="3">
        <v>0</v>
      </c>
      <c r="E42" s="3">
        <v>0</v>
      </c>
      <c r="F42" s="16" t="e">
        <f t="shared" si="4"/>
        <v>#REF!</v>
      </c>
      <c r="G42" s="3" t="e">
        <f>+#REF!</f>
        <v>#REF!</v>
      </c>
      <c r="H42" s="66" t="e">
        <f t="shared" si="6"/>
        <v>#REF!</v>
      </c>
      <c r="I42" s="3" t="e">
        <f>+#REF!</f>
        <v>#REF!</v>
      </c>
      <c r="J42" s="3" t="e">
        <f>+#REF!</f>
        <v>#REF!</v>
      </c>
      <c r="K42" s="139" t="e">
        <f t="shared" si="3"/>
        <v>#REF!</v>
      </c>
      <c r="L42" s="139"/>
    </row>
    <row r="43" spans="1:12" s="17" customFormat="1" ht="15.75">
      <c r="A43" s="148">
        <v>5</v>
      </c>
      <c r="B43" s="15" t="s">
        <v>65</v>
      </c>
      <c r="C43" s="16" t="e">
        <f t="shared" si="2"/>
        <v>#REF!</v>
      </c>
      <c r="D43" s="45" t="e">
        <f>+#REF!</f>
        <v>#REF!</v>
      </c>
      <c r="E43" s="45" t="e">
        <f>+#REF!</f>
        <v>#REF!</v>
      </c>
      <c r="F43" s="16" t="e">
        <f t="shared" si="4"/>
        <v>#REF!</v>
      </c>
      <c r="G43" s="16" t="e">
        <f>SUM(G44:G45)</f>
        <v>#REF!</v>
      </c>
      <c r="H43" s="133" t="e">
        <f t="shared" si="6"/>
        <v>#REF!</v>
      </c>
      <c r="I43" s="45" t="e">
        <f>+I44+I45</f>
        <v>#REF!</v>
      </c>
      <c r="J43" s="45" t="e">
        <f>+J44+J45</f>
        <v>#REF!</v>
      </c>
      <c r="K43" s="142" t="e">
        <f t="shared" si="3"/>
        <v>#REF!</v>
      </c>
      <c r="L43" s="142"/>
    </row>
    <row r="44" spans="1:12" s="34" customFormat="1" ht="18.75" hidden="1" customHeight="1">
      <c r="A44" s="165" t="s">
        <v>31</v>
      </c>
      <c r="B44" s="28" t="s">
        <v>66</v>
      </c>
      <c r="C44" s="16">
        <f t="shared" si="2"/>
        <v>0</v>
      </c>
      <c r="D44" s="33"/>
      <c r="E44" s="33"/>
      <c r="F44" s="16" t="e">
        <f t="shared" si="4"/>
        <v>#REF!</v>
      </c>
      <c r="G44" s="3" t="e">
        <f>+#REF!</f>
        <v>#REF!</v>
      </c>
      <c r="H44" s="66" t="e">
        <f t="shared" si="6"/>
        <v>#REF!</v>
      </c>
      <c r="I44" s="3" t="e">
        <f>+#REF!</f>
        <v>#REF!</v>
      </c>
      <c r="J44" s="3" t="e">
        <f>+#REF!</f>
        <v>#REF!</v>
      </c>
      <c r="K44" s="142" t="e">
        <f t="shared" si="3"/>
        <v>#REF!</v>
      </c>
      <c r="L44" s="142"/>
    </row>
    <row r="45" spans="1:12" s="34" customFormat="1" ht="18.75" hidden="1" customHeight="1">
      <c r="A45" s="165" t="s">
        <v>31</v>
      </c>
      <c r="B45" s="28" t="s">
        <v>67</v>
      </c>
      <c r="C45" s="16">
        <f t="shared" si="2"/>
        <v>0</v>
      </c>
      <c r="D45" s="33"/>
      <c r="E45" s="33"/>
      <c r="F45" s="16" t="e">
        <f t="shared" si="4"/>
        <v>#REF!</v>
      </c>
      <c r="G45" s="3" t="e">
        <f>+#REF!</f>
        <v>#REF!</v>
      </c>
      <c r="H45" s="66" t="e">
        <f t="shared" si="6"/>
        <v>#REF!</v>
      </c>
      <c r="I45" s="3" t="e">
        <f>+#REF!</f>
        <v>#REF!</v>
      </c>
      <c r="J45" s="3" t="e">
        <f>+#REF!</f>
        <v>#REF!</v>
      </c>
      <c r="K45" s="142" t="e">
        <f t="shared" si="3"/>
        <v>#REF!</v>
      </c>
      <c r="L45" s="142"/>
    </row>
    <row r="46" spans="1:12" s="17" customFormat="1" ht="15.75">
      <c r="A46" s="148">
        <v>6</v>
      </c>
      <c r="B46" s="15" t="s">
        <v>68</v>
      </c>
      <c r="C46" s="16" t="e">
        <f t="shared" si="2"/>
        <v>#REF!</v>
      </c>
      <c r="D46" s="16" t="e">
        <f>+#REF!</f>
        <v>#REF!</v>
      </c>
      <c r="E46" s="16" t="e">
        <f>+#REF!</f>
        <v>#REF!</v>
      </c>
      <c r="F46" s="16" t="e">
        <f t="shared" si="4"/>
        <v>#REF!</v>
      </c>
      <c r="G46" s="45" t="e">
        <f>+#REF!</f>
        <v>#REF!</v>
      </c>
      <c r="H46" s="133" t="e">
        <f t="shared" si="6"/>
        <v>#REF!</v>
      </c>
      <c r="I46" s="45" t="e">
        <f>+#REF!</f>
        <v>#REF!</v>
      </c>
      <c r="J46" s="45" t="e">
        <f>+#REF!</f>
        <v>#REF!</v>
      </c>
      <c r="K46" s="142" t="e">
        <f t="shared" si="3"/>
        <v>#REF!</v>
      </c>
      <c r="L46" s="142"/>
    </row>
    <row r="47" spans="1:12" s="17" customFormat="1" ht="15.75">
      <c r="A47" s="148" t="s">
        <v>69</v>
      </c>
      <c r="B47" s="15" t="s">
        <v>70</v>
      </c>
      <c r="C47" s="16" t="e">
        <f t="shared" si="2"/>
        <v>#REF!</v>
      </c>
      <c r="D47" s="20" t="e">
        <f>+#REF!</f>
        <v>#REF!</v>
      </c>
      <c r="E47" s="16"/>
      <c r="F47" s="16" t="e">
        <f t="shared" si="4"/>
        <v>#REF!</v>
      </c>
      <c r="G47" s="45" t="e">
        <f>+#REF!</f>
        <v>#REF!</v>
      </c>
      <c r="H47" s="72">
        <v>0</v>
      </c>
      <c r="I47" s="45" t="e">
        <f>+#REF!</f>
        <v>#REF!</v>
      </c>
      <c r="J47" s="45" t="e">
        <f>+#REF!</f>
        <v>#REF!</v>
      </c>
      <c r="K47" s="12"/>
      <c r="L47" s="12"/>
    </row>
    <row r="48" spans="1:12" s="17" customFormat="1" ht="15.75">
      <c r="A48" s="148" t="s">
        <v>71</v>
      </c>
      <c r="B48" s="15" t="s">
        <v>72</v>
      </c>
      <c r="C48" s="16" t="e">
        <f t="shared" si="2"/>
        <v>#REF!</v>
      </c>
      <c r="D48" s="20" t="e">
        <f>+#REF!</f>
        <v>#REF!</v>
      </c>
      <c r="E48" s="20" t="e">
        <f>+#REF!</f>
        <v>#REF!</v>
      </c>
      <c r="F48" s="16" t="e">
        <f t="shared" si="4"/>
        <v>#REF!</v>
      </c>
      <c r="G48" s="45" t="e">
        <f>+#REF!</f>
        <v>#REF!</v>
      </c>
      <c r="H48" s="72">
        <v>0</v>
      </c>
      <c r="I48" s="45" t="e">
        <f>+#REF!</f>
        <v>#REF!</v>
      </c>
      <c r="J48" s="45" t="e">
        <f>+#REF!</f>
        <v>#REF!</v>
      </c>
      <c r="K48" s="12"/>
      <c r="L48" s="12"/>
    </row>
    <row r="49" spans="1:12" s="17" customFormat="1" ht="15.75" hidden="1" customHeight="1">
      <c r="A49" s="148" t="s">
        <v>73</v>
      </c>
      <c r="B49" s="15" t="s">
        <v>107</v>
      </c>
      <c r="C49" s="16">
        <f t="shared" si="2"/>
        <v>0</v>
      </c>
      <c r="D49" s="20"/>
      <c r="E49" s="20"/>
      <c r="F49" s="16" t="e">
        <f t="shared" si="4"/>
        <v>#REF!</v>
      </c>
      <c r="G49" s="45" t="e">
        <f>+#REF!</f>
        <v>#REF!</v>
      </c>
      <c r="H49" s="72">
        <v>0</v>
      </c>
      <c r="I49" s="45" t="e">
        <f>+#REF!</f>
        <v>#REF!</v>
      </c>
      <c r="J49" s="45" t="e">
        <f>+#REF!</f>
        <v>#REF!</v>
      </c>
      <c r="K49" s="12"/>
      <c r="L49" s="12"/>
    </row>
    <row r="50" spans="1:12" s="17" customFormat="1" ht="15.75">
      <c r="A50" s="148" t="s">
        <v>73</v>
      </c>
      <c r="B50" s="15" t="s">
        <v>75</v>
      </c>
      <c r="C50" s="16" t="e">
        <f t="shared" si="2"/>
        <v>#REF!</v>
      </c>
      <c r="D50" s="20" t="e">
        <f>+#REF!</f>
        <v>#REF!</v>
      </c>
      <c r="E50" s="20" t="e">
        <f>+#REF!</f>
        <v>#REF!</v>
      </c>
      <c r="F50" s="16" t="e">
        <f t="shared" si="4"/>
        <v>#REF!</v>
      </c>
      <c r="G50" s="45" t="e">
        <f>+#REF!</f>
        <v>#REF!</v>
      </c>
      <c r="H50" s="72">
        <v>0</v>
      </c>
      <c r="I50" s="45" t="e">
        <f>+#REF!</f>
        <v>#REF!</v>
      </c>
      <c r="J50" s="45" t="e">
        <f>+#REF!</f>
        <v>#REF!</v>
      </c>
      <c r="K50" s="12"/>
      <c r="L50" s="12"/>
    </row>
    <row r="51" spans="1:12" s="115" customFormat="1" ht="15.75" hidden="1" customHeight="1">
      <c r="A51" s="166" t="s">
        <v>74</v>
      </c>
      <c r="B51" s="110" t="s">
        <v>77</v>
      </c>
      <c r="C51" s="111">
        <v>0</v>
      </c>
      <c r="D51" s="112">
        <v>0</v>
      </c>
      <c r="E51" s="112"/>
      <c r="F51" s="16" t="e">
        <f t="shared" si="4"/>
        <v>#REF!</v>
      </c>
      <c r="G51" s="45" t="e">
        <f>+#REF!</f>
        <v>#REF!</v>
      </c>
      <c r="H51" s="113">
        <v>0</v>
      </c>
      <c r="I51" s="111"/>
      <c r="J51" s="111"/>
      <c r="K51" s="114"/>
      <c r="L51" s="114"/>
    </row>
    <row r="52" spans="1:12" s="115" customFormat="1" ht="15.75" hidden="1" customHeight="1">
      <c r="A52" s="166" t="s">
        <v>76</v>
      </c>
      <c r="B52" s="110" t="s">
        <v>78</v>
      </c>
      <c r="C52" s="111">
        <v>0</v>
      </c>
      <c r="D52" s="111"/>
      <c r="E52" s="111"/>
      <c r="F52" s="16" t="e">
        <f t="shared" si="4"/>
        <v>#REF!</v>
      </c>
      <c r="G52" s="45" t="e">
        <f>+#REF!</f>
        <v>#REF!</v>
      </c>
      <c r="H52" s="113">
        <v>0</v>
      </c>
      <c r="I52" s="116"/>
      <c r="J52" s="111"/>
      <c r="K52" s="114"/>
      <c r="L52" s="114"/>
    </row>
    <row r="53" spans="1:12" s="35" customFormat="1" ht="15.75">
      <c r="A53" s="167" t="s">
        <v>79</v>
      </c>
      <c r="B53" s="50" t="s">
        <v>227</v>
      </c>
      <c r="C53" s="51" t="e">
        <f>SUM(C54:C57)</f>
        <v>#REF!</v>
      </c>
      <c r="D53" s="51" t="e">
        <f>+D54+D55+D56+D57</f>
        <v>#REF!</v>
      </c>
      <c r="E53" s="51" t="e">
        <f>+E54+E55+E56+E57</f>
        <v>#REF!</v>
      </c>
      <c r="F53" s="16" t="e">
        <f t="shared" si="4"/>
        <v>#REF!</v>
      </c>
      <c r="G53" s="51" t="e">
        <f>SUM(G54:G57)</f>
        <v>#REF!</v>
      </c>
      <c r="H53" s="51" t="e">
        <f>SUM(H54:H57)</f>
        <v>#REF!</v>
      </c>
      <c r="I53" s="51" t="e">
        <f>SUM(I54:I57)</f>
        <v>#REF!</v>
      </c>
      <c r="J53" s="51" t="e">
        <f>SUM(J54:J57)</f>
        <v>#REF!</v>
      </c>
      <c r="K53" s="142" t="e">
        <f>+F53/C53*100</f>
        <v>#REF!</v>
      </c>
      <c r="L53" s="142" t="e">
        <f>+#REF!</f>
        <v>#REF!</v>
      </c>
    </row>
    <row r="54" spans="1:12" s="40" customFormat="1" ht="15.75">
      <c r="A54" s="168" t="s">
        <v>20</v>
      </c>
      <c r="B54" s="37" t="s">
        <v>228</v>
      </c>
      <c r="C54" s="38" t="e">
        <f t="shared" ref="C54:C61" si="7">+D54+E54</f>
        <v>#REF!</v>
      </c>
      <c r="D54" s="2" t="e">
        <f>+#REF!</f>
        <v>#REF!</v>
      </c>
      <c r="E54" s="2" t="e">
        <f>+#REF!</f>
        <v>#REF!</v>
      </c>
      <c r="F54" s="16" t="e">
        <f t="shared" si="4"/>
        <v>#REF!</v>
      </c>
      <c r="G54" s="20" t="e">
        <f>+#REF!</f>
        <v>#REF!</v>
      </c>
      <c r="H54" s="68" t="e">
        <f>+I54+J54</f>
        <v>#REF!</v>
      </c>
      <c r="I54" s="20" t="e">
        <f>+#REF!</f>
        <v>#REF!</v>
      </c>
      <c r="J54" s="20" t="e">
        <f>+#REF!</f>
        <v>#REF!</v>
      </c>
      <c r="K54" s="99" t="e">
        <f>+F54/C54*100</f>
        <v>#REF!</v>
      </c>
      <c r="L54" s="99"/>
    </row>
    <row r="55" spans="1:12" s="43" customFormat="1" ht="31.5">
      <c r="A55" s="145" t="s">
        <v>21</v>
      </c>
      <c r="B55" s="42" t="s">
        <v>80</v>
      </c>
      <c r="C55" s="38" t="e">
        <f t="shared" si="7"/>
        <v>#REF!</v>
      </c>
      <c r="D55" s="2" t="e">
        <f>+#REF!</f>
        <v>#REF!</v>
      </c>
      <c r="E55" s="2" t="e">
        <f>+#REF!</f>
        <v>#REF!</v>
      </c>
      <c r="F55" s="16" t="e">
        <f t="shared" si="4"/>
        <v>#REF!</v>
      </c>
      <c r="G55" s="20" t="e">
        <f>+#REF!</f>
        <v>#REF!</v>
      </c>
      <c r="H55" s="68" t="e">
        <f>+I55+J55</f>
        <v>#REF!</v>
      </c>
      <c r="I55" s="20" t="e">
        <f>+#REF!</f>
        <v>#REF!</v>
      </c>
      <c r="J55" s="20" t="e">
        <f>+#REF!</f>
        <v>#REF!</v>
      </c>
      <c r="K55" s="99" t="e">
        <f>+F55/C55*100</f>
        <v>#REF!</v>
      </c>
      <c r="L55" s="99"/>
    </row>
    <row r="56" spans="1:12" s="44" customFormat="1" ht="31.5">
      <c r="A56" s="145" t="s">
        <v>69</v>
      </c>
      <c r="B56" s="42" t="s">
        <v>81</v>
      </c>
      <c r="C56" s="38" t="e">
        <f t="shared" si="7"/>
        <v>#REF!</v>
      </c>
      <c r="D56" s="2" t="e">
        <f>+#REF!</f>
        <v>#REF!</v>
      </c>
      <c r="E56" s="2" t="e">
        <f>+#REF!</f>
        <v>#REF!</v>
      </c>
      <c r="F56" s="16" t="e">
        <f t="shared" si="4"/>
        <v>#REF!</v>
      </c>
      <c r="G56" s="20" t="e">
        <f>+#REF!</f>
        <v>#REF!</v>
      </c>
      <c r="H56" s="68" t="e">
        <f>+I56+J56</f>
        <v>#REF!</v>
      </c>
      <c r="I56" s="20" t="e">
        <f>+#REF!</f>
        <v>#REF!</v>
      </c>
      <c r="J56" s="20" t="e">
        <f>+#REF!</f>
        <v>#REF!</v>
      </c>
      <c r="K56" s="99"/>
      <c r="L56" s="99"/>
    </row>
    <row r="57" spans="1:12" s="17" customFormat="1" ht="15.75">
      <c r="A57" s="145" t="s">
        <v>71</v>
      </c>
      <c r="B57" s="37" t="s">
        <v>82</v>
      </c>
      <c r="C57" s="38" t="e">
        <f t="shared" si="7"/>
        <v>#REF!</v>
      </c>
      <c r="D57" s="2" t="e">
        <f>+#REF!</f>
        <v>#REF!</v>
      </c>
      <c r="E57" s="2" t="e">
        <f>+#REF!</f>
        <v>#REF!</v>
      </c>
      <c r="F57" s="16" t="e">
        <f t="shared" si="4"/>
        <v>#REF!</v>
      </c>
      <c r="G57" s="20" t="e">
        <f>+#REF!</f>
        <v>#REF!</v>
      </c>
      <c r="H57" s="68" t="e">
        <f>+I57+J57</f>
        <v>#REF!</v>
      </c>
      <c r="I57" s="20" t="e">
        <f>+#REF!</f>
        <v>#REF!</v>
      </c>
      <c r="J57" s="20" t="e">
        <f>+#REF!</f>
        <v>#REF!</v>
      </c>
      <c r="K57" s="99"/>
      <c r="L57" s="99"/>
    </row>
    <row r="58" spans="1:12" s="82" customFormat="1" ht="15.75">
      <c r="A58" s="161" t="s">
        <v>83</v>
      </c>
      <c r="B58" s="169" t="s">
        <v>84</v>
      </c>
      <c r="C58" s="159" t="e">
        <f t="shared" si="7"/>
        <v>#REF!</v>
      </c>
      <c r="D58" s="159" t="e">
        <f>+#REF!</f>
        <v>#REF!</v>
      </c>
      <c r="E58" s="159" t="e">
        <f>+#REF!</f>
        <v>#REF!</v>
      </c>
      <c r="F58" s="46" t="e">
        <f t="shared" si="4"/>
        <v>#REF!</v>
      </c>
      <c r="G58" s="46" t="e">
        <f>+#REF!</f>
        <v>#REF!</v>
      </c>
      <c r="H58" s="105" t="e">
        <f>+I58+J58</f>
        <v>#REF!</v>
      </c>
      <c r="I58" s="46" t="e">
        <f>+#REF!</f>
        <v>#REF!</v>
      </c>
      <c r="J58" s="46" t="e">
        <f>+#REF!</f>
        <v>#REF!</v>
      </c>
      <c r="K58" s="160" t="e">
        <f>+F58/C58*100</f>
        <v>#REF!</v>
      </c>
      <c r="L58" s="160" t="e">
        <f>+#REF!</f>
        <v>#REF!</v>
      </c>
    </row>
    <row r="59" spans="1:12" s="81" customFormat="1" ht="15.75" hidden="1">
      <c r="A59" s="156" t="s">
        <v>85</v>
      </c>
      <c r="B59" s="157" t="s">
        <v>122</v>
      </c>
      <c r="C59" s="88">
        <f t="shared" si="7"/>
        <v>0</v>
      </c>
      <c r="D59" s="88">
        <v>0</v>
      </c>
      <c r="E59" s="88">
        <v>0</v>
      </c>
      <c r="F59" s="72"/>
      <c r="G59" s="72"/>
      <c r="H59" s="68"/>
      <c r="I59" s="72"/>
      <c r="J59" s="72"/>
      <c r="K59" s="158"/>
      <c r="L59" s="158"/>
    </row>
    <row r="60" spans="1:12" s="81" customFormat="1" ht="15.75" hidden="1">
      <c r="A60" s="83" t="s">
        <v>86</v>
      </c>
      <c r="B60" s="84" t="s">
        <v>231</v>
      </c>
      <c r="C60" s="85">
        <f t="shared" si="7"/>
        <v>0</v>
      </c>
      <c r="D60" s="85"/>
      <c r="E60" s="85"/>
      <c r="F60" s="16"/>
      <c r="G60" s="86"/>
      <c r="H60" s="68"/>
      <c r="I60" s="76"/>
      <c r="J60" s="76"/>
      <c r="K60" s="87"/>
      <c r="L60" s="87"/>
    </row>
    <row r="61" spans="1:12" s="81" customFormat="1" ht="15.75" hidden="1">
      <c r="A61" s="89" t="s">
        <v>89</v>
      </c>
      <c r="B61" s="90" t="s">
        <v>91</v>
      </c>
      <c r="C61" s="150">
        <f t="shared" si="7"/>
        <v>0</v>
      </c>
      <c r="D61" s="91"/>
      <c r="E61" s="91"/>
      <c r="F61" s="46"/>
      <c r="G61" s="92"/>
      <c r="H61" s="105"/>
      <c r="I61" s="92"/>
      <c r="J61" s="92"/>
      <c r="K61" s="93"/>
      <c r="L61" s="93"/>
    </row>
    <row r="62" spans="1:12" s="40" customFormat="1" ht="15.75" hidden="1" customHeight="1">
      <c r="A62" s="47"/>
      <c r="B62" s="40" t="s">
        <v>222</v>
      </c>
      <c r="C62" s="48"/>
      <c r="D62" s="102">
        <v>2397095</v>
      </c>
      <c r="E62" s="102">
        <v>3325320</v>
      </c>
      <c r="F62" s="39"/>
      <c r="G62" s="39"/>
      <c r="H62" s="39"/>
      <c r="I62" s="52">
        <v>3100.182726</v>
      </c>
      <c r="J62" s="52">
        <v>24.508787000000002</v>
      </c>
    </row>
    <row r="63" spans="1:12" s="40" customFormat="1" ht="15.75">
      <c r="A63" s="47"/>
      <c r="C63" s="48"/>
      <c r="D63" s="102"/>
      <c r="E63" s="102"/>
      <c r="F63" s="39"/>
      <c r="G63" s="39"/>
      <c r="H63" s="39"/>
      <c r="I63" s="52"/>
      <c r="J63" s="52"/>
    </row>
    <row r="64" spans="1:12" s="123" customFormat="1" ht="15.75">
      <c r="A64" s="120" t="s">
        <v>229</v>
      </c>
      <c r="C64" s="121"/>
      <c r="D64" s="122"/>
      <c r="E64" s="122"/>
      <c r="F64" s="118"/>
      <c r="G64" s="118"/>
      <c r="H64" s="118"/>
      <c r="I64" s="119"/>
      <c r="J64" s="119"/>
    </row>
    <row r="65" spans="1:12" s="117" customFormat="1" ht="32.25" customHeight="1">
      <c r="A65" s="686" t="s">
        <v>251</v>
      </c>
      <c r="B65" s="686"/>
      <c r="C65" s="686"/>
      <c r="D65" s="686"/>
      <c r="E65" s="686"/>
      <c r="F65" s="686"/>
      <c r="G65" s="686"/>
      <c r="H65" s="686"/>
      <c r="I65" s="686"/>
      <c r="J65" s="686"/>
      <c r="K65" s="686"/>
    </row>
    <row r="66" spans="1:12" s="127" customFormat="1" ht="18" customHeight="1">
      <c r="A66" s="124" t="s">
        <v>230</v>
      </c>
      <c r="C66" s="124"/>
      <c r="D66" s="124"/>
      <c r="E66" s="124"/>
      <c r="F66" s="124"/>
      <c r="G66" s="125"/>
      <c r="H66" s="125"/>
      <c r="I66" s="126"/>
      <c r="J66" s="126"/>
      <c r="K66" s="124"/>
      <c r="L66" s="124"/>
    </row>
    <row r="67" spans="1:12" s="129" customFormat="1" ht="16.5" customHeight="1">
      <c r="A67" s="128"/>
      <c r="G67" s="130"/>
      <c r="H67" s="130"/>
      <c r="I67" s="131"/>
      <c r="J67" s="131"/>
    </row>
    <row r="68" spans="1:12" s="104" customFormat="1">
      <c r="A68" s="103"/>
      <c r="B68" s="152" t="e">
        <f>+#REF!</f>
        <v>#REF!</v>
      </c>
      <c r="C68" s="94" t="e">
        <f>+#REF!</f>
        <v>#REF!</v>
      </c>
      <c r="D68" s="94" t="e">
        <f>+#REF!</f>
        <v>#REF!</v>
      </c>
      <c r="E68" s="94" t="e">
        <f>+#REF!</f>
        <v>#REF!</v>
      </c>
      <c r="F68" s="94" t="e">
        <f>+G68+H68</f>
        <v>#REF!</v>
      </c>
      <c r="G68" s="94" t="e">
        <f>+#REF!</f>
        <v>#REF!</v>
      </c>
      <c r="H68" s="94" t="e">
        <f>+#REF!</f>
        <v>#REF!</v>
      </c>
      <c r="I68" s="132"/>
      <c r="J68" s="132"/>
    </row>
    <row r="69" spans="1:12" s="104" customFormat="1">
      <c r="A69" s="103"/>
      <c r="D69" s="94" t="e">
        <f>+D11-D68</f>
        <v>#REF!</v>
      </c>
      <c r="E69" s="94" t="e">
        <f>+E11-E68</f>
        <v>#REF!</v>
      </c>
      <c r="G69" s="94"/>
      <c r="H69" s="94"/>
      <c r="I69" s="132"/>
      <c r="J69" s="132"/>
    </row>
    <row r="70" spans="1:12" s="104" customFormat="1">
      <c r="A70" s="103"/>
      <c r="B70" s="152" t="e">
        <f>+#REF!</f>
        <v>#REF!</v>
      </c>
      <c r="F70" s="94" t="e">
        <f t="shared" ref="F70:F75" si="8">+G70+H70</f>
        <v>#REF!</v>
      </c>
      <c r="G70" s="94" t="e">
        <f>+#REF!</f>
        <v>#REF!</v>
      </c>
      <c r="H70" s="94" t="e">
        <f>+I70+J70</f>
        <v>#REF!</v>
      </c>
      <c r="I70" s="95" t="e">
        <f>+#REF!</f>
        <v>#REF!</v>
      </c>
      <c r="J70" s="95" t="e">
        <f>+#REF!</f>
        <v>#REF!</v>
      </c>
    </row>
    <row r="71" spans="1:12" s="104" customFormat="1">
      <c r="A71" s="103"/>
      <c r="B71" s="152" t="e">
        <f>+#REF!</f>
        <v>#REF!</v>
      </c>
      <c r="F71" s="94" t="e">
        <f t="shared" si="8"/>
        <v>#REF!</v>
      </c>
      <c r="G71" s="94" t="e">
        <f>+#REF!</f>
        <v>#REF!</v>
      </c>
      <c r="H71" s="94" t="e">
        <f t="shared" ref="H71:H76" si="9">+I71+J71</f>
        <v>#REF!</v>
      </c>
      <c r="I71" s="95" t="e">
        <f>+#REF!</f>
        <v>#REF!</v>
      </c>
      <c r="J71" s="95" t="e">
        <f>+#REF!</f>
        <v>#REF!</v>
      </c>
    </row>
    <row r="72" spans="1:12" s="104" customFormat="1">
      <c r="A72" s="103"/>
      <c r="B72" s="152" t="e">
        <f>+#REF!</f>
        <v>#REF!</v>
      </c>
      <c r="F72" s="94" t="e">
        <f t="shared" si="8"/>
        <v>#REF!</v>
      </c>
      <c r="G72" s="94" t="e">
        <f>+#REF!</f>
        <v>#REF!</v>
      </c>
      <c r="H72" s="94" t="e">
        <f t="shared" si="9"/>
        <v>#REF!</v>
      </c>
      <c r="I72" s="94" t="e">
        <f>+#REF!</f>
        <v>#REF!</v>
      </c>
      <c r="J72" s="94" t="e">
        <f>+#REF!</f>
        <v>#REF!</v>
      </c>
    </row>
    <row r="73" spans="1:12" s="104" customFormat="1">
      <c r="A73" s="103"/>
      <c r="B73" s="152" t="s">
        <v>122</v>
      </c>
      <c r="F73" s="94">
        <f t="shared" si="8"/>
        <v>0</v>
      </c>
      <c r="G73" s="94"/>
      <c r="H73" s="94">
        <f t="shared" si="9"/>
        <v>0</v>
      </c>
      <c r="I73" s="94"/>
      <c r="J73" s="94"/>
    </row>
    <row r="74" spans="1:12" s="104" customFormat="1">
      <c r="A74" s="103"/>
      <c r="B74" s="152" t="s">
        <v>231</v>
      </c>
      <c r="F74" s="94" t="e">
        <f t="shared" si="8"/>
        <v>#REF!</v>
      </c>
      <c r="G74" s="94" t="e">
        <f>+#REF!</f>
        <v>#REF!</v>
      </c>
      <c r="H74" s="94" t="e">
        <f t="shared" si="9"/>
        <v>#REF!</v>
      </c>
      <c r="I74" s="94" t="e">
        <f>+#REF!</f>
        <v>#REF!</v>
      </c>
      <c r="J74" s="94" t="e">
        <f>+#REF!</f>
        <v>#REF!</v>
      </c>
    </row>
    <row r="75" spans="1:12" s="104" customFormat="1">
      <c r="A75" s="103"/>
      <c r="B75" s="152" t="s">
        <v>91</v>
      </c>
      <c r="F75" s="94" t="e">
        <f t="shared" si="8"/>
        <v>#REF!</v>
      </c>
      <c r="G75" s="94" t="e">
        <f>+#REF!</f>
        <v>#REF!</v>
      </c>
      <c r="H75" s="94" t="e">
        <f t="shared" si="9"/>
        <v>#REF!</v>
      </c>
      <c r="I75" s="94" t="e">
        <f>+#REF!</f>
        <v>#REF!</v>
      </c>
      <c r="J75" s="94" t="e">
        <f>+#REF!</f>
        <v>#REF!</v>
      </c>
    </row>
    <row r="76" spans="1:12" s="104" customFormat="1">
      <c r="A76" s="103"/>
      <c r="F76" s="94" t="e">
        <f>+F11+F70+F71+F72+F73+F74+F75</f>
        <v>#REF!</v>
      </c>
      <c r="G76" s="94" t="e">
        <f>+G11+G70+G71+G72+G73+G74+G75</f>
        <v>#REF!</v>
      </c>
      <c r="H76" s="94" t="e">
        <f t="shared" si="9"/>
        <v>#REF!</v>
      </c>
      <c r="I76" s="94" t="e">
        <f>+I11+I70+I71+I72+I73+I74+I75</f>
        <v>#REF!</v>
      </c>
      <c r="J76" s="94" t="e">
        <f>+J11+J70+J71+J72+J73+J74+J75</f>
        <v>#REF!</v>
      </c>
    </row>
    <row r="77" spans="1:12">
      <c r="B77" s="104"/>
      <c r="C77" s="104"/>
      <c r="D77" s="104"/>
      <c r="E77" s="104"/>
      <c r="F77" s="94" t="e">
        <f>+#REF!</f>
        <v>#REF!</v>
      </c>
      <c r="G77" s="94" t="e">
        <f>+#REF!</f>
        <v>#REF!</v>
      </c>
      <c r="H77" s="94" t="e">
        <f>+#REF!</f>
        <v>#REF!</v>
      </c>
      <c r="I77" s="132"/>
      <c r="J77" s="132"/>
      <c r="K77" s="104"/>
      <c r="L77" s="104"/>
    </row>
    <row r="78" spans="1:12">
      <c r="B78" s="104"/>
      <c r="C78" s="104"/>
      <c r="D78" s="104"/>
      <c r="E78" s="104"/>
      <c r="F78" s="94" t="e">
        <f>+F76-F77</f>
        <v>#REF!</v>
      </c>
      <c r="G78" s="94" t="e">
        <f>+G76-G77</f>
        <v>#REF!</v>
      </c>
      <c r="H78" s="94" t="e">
        <f>+H76-H77</f>
        <v>#REF!</v>
      </c>
      <c r="I78" s="94" t="e">
        <f>+I76-I77</f>
        <v>#REF!</v>
      </c>
      <c r="J78" s="94" t="e">
        <f>+J76-J77</f>
        <v>#REF!</v>
      </c>
      <c r="K78" s="104"/>
      <c r="L78" s="104"/>
    </row>
    <row r="79" spans="1:12">
      <c r="B79" s="104"/>
      <c r="C79" s="104"/>
      <c r="D79" s="104"/>
      <c r="E79" s="104"/>
      <c r="F79" s="104"/>
      <c r="G79" s="94"/>
      <c r="H79" s="94"/>
      <c r="I79" s="132"/>
      <c r="J79" s="132"/>
      <c r="K79" s="104"/>
      <c r="L79" s="104"/>
    </row>
    <row r="80" spans="1:12">
      <c r="B80" s="104"/>
      <c r="C80" s="104"/>
      <c r="D80" s="104"/>
      <c r="E80" s="104"/>
      <c r="F80" s="104"/>
      <c r="G80" s="94"/>
      <c r="H80" s="94"/>
      <c r="I80" s="132"/>
      <c r="J80" s="132"/>
      <c r="K80" s="104"/>
      <c r="L80" s="104"/>
    </row>
    <row r="81" spans="2:13">
      <c r="B81" s="104"/>
      <c r="C81" s="104"/>
      <c r="D81" s="104"/>
      <c r="E81" s="104"/>
      <c r="F81" s="104"/>
      <c r="G81" s="104"/>
      <c r="H81" s="104"/>
      <c r="I81" s="132"/>
      <c r="J81" s="132"/>
      <c r="K81" s="104"/>
      <c r="L81" s="104"/>
    </row>
    <row r="87" spans="2:13">
      <c r="B87" s="94"/>
      <c r="C87" s="94"/>
      <c r="D87" s="94"/>
      <c r="E87" s="94"/>
      <c r="F87" s="94"/>
      <c r="G87" s="94"/>
      <c r="H87" s="94"/>
      <c r="I87" s="95"/>
      <c r="J87" s="95"/>
      <c r="K87" s="94"/>
      <c r="L87" s="94"/>
    </row>
    <row r="88" spans="2:13">
      <c r="B88" s="94"/>
      <c r="C88" s="94"/>
      <c r="D88" s="94"/>
      <c r="E88" s="94"/>
      <c r="F88" s="94"/>
      <c r="G88" s="94"/>
      <c r="H88" s="94"/>
      <c r="I88" s="95"/>
      <c r="J88" s="95"/>
      <c r="K88" s="94"/>
      <c r="L88" s="94"/>
    </row>
    <row r="89" spans="2:13">
      <c r="B89" s="94"/>
      <c r="C89" s="94"/>
      <c r="D89" s="94"/>
      <c r="E89" s="94"/>
      <c r="F89" s="94"/>
      <c r="G89" s="94"/>
      <c r="H89" s="94"/>
      <c r="I89" s="95"/>
      <c r="J89" s="95"/>
      <c r="K89" s="94"/>
      <c r="L89" s="94"/>
    </row>
    <row r="90" spans="2:13">
      <c r="B90" s="94"/>
      <c r="C90" s="94"/>
      <c r="D90" s="94"/>
      <c r="E90" s="94"/>
      <c r="F90" s="94"/>
      <c r="G90" s="94">
        <v>1000000</v>
      </c>
      <c r="H90" s="94"/>
      <c r="I90" s="95"/>
      <c r="J90" s="95"/>
      <c r="K90" s="94"/>
      <c r="L90" s="94"/>
    </row>
    <row r="91" spans="2:13">
      <c r="B91" s="94"/>
      <c r="C91" s="94"/>
      <c r="D91" s="94"/>
      <c r="E91" s="94"/>
      <c r="F91" s="94"/>
      <c r="G91" s="94">
        <v>1000000</v>
      </c>
      <c r="H91" s="94"/>
      <c r="I91" s="95"/>
      <c r="J91" s="95"/>
      <c r="K91" s="94"/>
      <c r="L91" s="94"/>
    </row>
    <row r="92" spans="2:13">
      <c r="B92" s="94"/>
      <c r="C92" s="94"/>
      <c r="D92" s="94"/>
      <c r="E92" s="94"/>
      <c r="F92" s="94"/>
      <c r="G92" s="94">
        <v>500000</v>
      </c>
      <c r="H92" s="94"/>
      <c r="I92" s="95"/>
      <c r="J92" s="95"/>
      <c r="K92" s="94"/>
      <c r="L92" s="94"/>
    </row>
    <row r="93" spans="2:13">
      <c r="B93" s="94"/>
      <c r="C93" s="94"/>
      <c r="D93" s="94"/>
      <c r="E93" s="94"/>
      <c r="F93" s="94"/>
      <c r="G93" s="94">
        <v>5000000</v>
      </c>
      <c r="H93" s="94"/>
      <c r="I93" s="95"/>
      <c r="J93" s="95"/>
      <c r="K93" s="94"/>
      <c r="L93" s="94"/>
    </row>
    <row r="94" spans="2:13">
      <c r="B94" s="94"/>
      <c r="C94" s="94"/>
      <c r="D94" s="94"/>
      <c r="E94" s="94"/>
      <c r="F94" s="94"/>
      <c r="G94" s="94">
        <v>2000000</v>
      </c>
      <c r="H94" s="94"/>
      <c r="I94" s="95"/>
      <c r="J94" s="95"/>
      <c r="K94" s="94"/>
      <c r="L94" s="94"/>
    </row>
    <row r="95" spans="2:13">
      <c r="B95" s="94"/>
      <c r="C95" s="94"/>
      <c r="D95" s="94"/>
      <c r="E95" s="94"/>
      <c r="F95" s="94"/>
      <c r="G95" s="94">
        <f>+G93-G90-G91-G92-G94</f>
        <v>500000</v>
      </c>
      <c r="H95" s="94"/>
      <c r="I95" s="95"/>
      <c r="J95" s="95"/>
      <c r="K95" s="94"/>
      <c r="L95" s="94"/>
      <c r="M95" s="104"/>
    </row>
    <row r="96" spans="2:13">
      <c r="B96" s="94"/>
      <c r="C96" s="135"/>
      <c r="D96" s="135"/>
      <c r="E96" s="135"/>
      <c r="F96" s="135"/>
      <c r="G96" s="135"/>
      <c r="H96" s="135"/>
      <c r="I96" s="136"/>
      <c r="J96" s="136"/>
      <c r="K96" s="135"/>
      <c r="L96" s="135"/>
      <c r="M96" s="104"/>
    </row>
    <row r="97" spans="2:13">
      <c r="B97" s="94"/>
      <c r="C97" s="135"/>
      <c r="D97" s="135"/>
      <c r="E97" s="135"/>
      <c r="F97" s="135"/>
      <c r="G97" s="135"/>
      <c r="H97" s="135"/>
      <c r="I97" s="136"/>
      <c r="J97" s="136"/>
      <c r="K97" s="135"/>
      <c r="L97" s="135"/>
      <c r="M97" s="104"/>
    </row>
    <row r="98" spans="2:13">
      <c r="B98" s="94"/>
      <c r="C98" s="135"/>
      <c r="D98" s="135"/>
      <c r="E98" s="135"/>
      <c r="F98" s="135"/>
      <c r="G98" s="135"/>
      <c r="H98" s="135">
        <v>1050000</v>
      </c>
      <c r="I98" s="135">
        <v>1050000</v>
      </c>
      <c r="J98" s="135">
        <v>1050000</v>
      </c>
      <c r="K98" s="135"/>
      <c r="L98" s="135"/>
      <c r="M98" s="104"/>
    </row>
    <row r="99" spans="2:13">
      <c r="B99" s="94"/>
      <c r="C99" s="135"/>
      <c r="D99" s="135"/>
      <c r="E99" s="135"/>
      <c r="F99" s="135"/>
      <c r="G99" s="135"/>
      <c r="H99" s="134">
        <v>2.1</v>
      </c>
      <c r="I99" s="134">
        <v>2.4</v>
      </c>
      <c r="J99" s="134">
        <v>2.67</v>
      </c>
      <c r="K99" s="135"/>
      <c r="L99" s="135"/>
      <c r="M99" s="104"/>
    </row>
    <row r="100" spans="2:13">
      <c r="B100" s="104"/>
      <c r="C100" s="135"/>
      <c r="D100" s="135"/>
      <c r="E100" s="135"/>
      <c r="F100" s="135"/>
      <c r="G100" s="135"/>
      <c r="H100" s="135">
        <f>+H98*H99</f>
        <v>2205000</v>
      </c>
      <c r="I100" s="135">
        <f>+I98*I99</f>
        <v>2520000</v>
      </c>
      <c r="J100" s="135">
        <f>+J98*J99</f>
        <v>2803500</v>
      </c>
      <c r="K100" s="135"/>
      <c r="L100" s="135"/>
      <c r="M100" s="104"/>
    </row>
    <row r="101" spans="2:13">
      <c r="B101" s="104"/>
      <c r="C101" s="135"/>
      <c r="D101" s="135"/>
      <c r="E101" s="135"/>
      <c r="F101" s="135"/>
      <c r="G101" s="135"/>
      <c r="H101" s="135">
        <v>25</v>
      </c>
      <c r="I101" s="135">
        <v>25</v>
      </c>
      <c r="J101" s="135">
        <v>25</v>
      </c>
      <c r="K101" s="135"/>
      <c r="L101" s="135"/>
      <c r="M101" s="104"/>
    </row>
    <row r="102" spans="2:13">
      <c r="B102" s="104"/>
      <c r="C102" s="135"/>
      <c r="D102" s="135"/>
      <c r="E102" s="135"/>
      <c r="F102" s="135"/>
      <c r="G102" s="135"/>
      <c r="H102" s="135">
        <f>+H100*H101%</f>
        <v>551250</v>
      </c>
      <c r="I102" s="135">
        <f>+I100*I101%</f>
        <v>630000</v>
      </c>
      <c r="J102" s="135">
        <f>+J100*J101%</f>
        <v>700875</v>
      </c>
      <c r="K102" s="135"/>
      <c r="L102" s="135"/>
      <c r="M102" s="104"/>
    </row>
    <row r="103" spans="2:13">
      <c r="B103" s="104"/>
      <c r="C103" s="135"/>
      <c r="D103" s="135"/>
      <c r="E103" s="135"/>
      <c r="F103" s="135"/>
      <c r="G103" s="135"/>
      <c r="H103" s="135">
        <f>+H100+H102</f>
        <v>2756250</v>
      </c>
      <c r="I103" s="135">
        <f>+I100+I102</f>
        <v>3150000</v>
      </c>
      <c r="J103" s="135">
        <f>+J100+J102</f>
        <v>3504375</v>
      </c>
      <c r="K103" s="135"/>
      <c r="L103" s="135"/>
      <c r="M103" s="104"/>
    </row>
    <row r="104" spans="2:13">
      <c r="B104" s="104"/>
      <c r="C104" s="135"/>
      <c r="D104" s="135"/>
      <c r="E104" s="135"/>
      <c r="F104" s="135"/>
      <c r="G104" s="135"/>
      <c r="H104" s="135">
        <v>777530</v>
      </c>
      <c r="I104" s="135">
        <v>777530</v>
      </c>
      <c r="J104" s="135">
        <v>777530</v>
      </c>
      <c r="K104" s="135"/>
      <c r="L104" s="135"/>
      <c r="M104" s="104"/>
    </row>
    <row r="105" spans="2:13">
      <c r="B105" s="104"/>
      <c r="C105" s="135"/>
      <c r="D105" s="135"/>
      <c r="E105" s="135"/>
      <c r="F105" s="135"/>
      <c r="G105" s="135"/>
      <c r="H105" s="135">
        <f>+H103+H104</f>
        <v>3533780</v>
      </c>
      <c r="I105" s="135">
        <f>+I103+I104</f>
        <v>3927530</v>
      </c>
      <c r="J105" s="135">
        <f>+J103+J104</f>
        <v>4281905</v>
      </c>
      <c r="K105" s="135"/>
      <c r="L105" s="135"/>
      <c r="M105" s="104"/>
    </row>
    <row r="106" spans="2:13">
      <c r="B106" s="104"/>
      <c r="C106" s="135"/>
      <c r="D106" s="135"/>
      <c r="E106" s="135"/>
      <c r="F106" s="135"/>
      <c r="G106" s="135"/>
      <c r="H106" s="135">
        <v>150000</v>
      </c>
      <c r="I106" s="135">
        <v>150000</v>
      </c>
      <c r="J106" s="135">
        <v>150000</v>
      </c>
      <c r="K106" s="135"/>
      <c r="L106" s="135"/>
      <c r="M106" s="104"/>
    </row>
    <row r="107" spans="2:13">
      <c r="B107" s="104"/>
      <c r="C107" s="135"/>
      <c r="D107" s="135"/>
      <c r="E107" s="135"/>
      <c r="F107" s="135"/>
      <c r="G107" s="135"/>
      <c r="H107" s="135">
        <f>+H105-H106</f>
        <v>3383780</v>
      </c>
      <c r="I107" s="135">
        <f>+I105-I106</f>
        <v>3777530</v>
      </c>
      <c r="J107" s="135">
        <f>+J105-J106</f>
        <v>4131905</v>
      </c>
      <c r="K107" s="135"/>
      <c r="L107" s="135"/>
      <c r="M107" s="104"/>
    </row>
    <row r="108" spans="2:13">
      <c r="B108" s="104"/>
      <c r="C108" s="135"/>
      <c r="D108" s="135"/>
      <c r="E108" s="135"/>
      <c r="F108" s="135"/>
      <c r="G108" s="135"/>
      <c r="H108" s="135"/>
      <c r="I108" s="136"/>
      <c r="J108" s="136"/>
      <c r="K108" s="135"/>
      <c r="L108" s="135"/>
      <c r="M108" s="104"/>
    </row>
    <row r="109" spans="2:13">
      <c r="B109" s="104"/>
      <c r="C109" s="135"/>
      <c r="D109" s="135"/>
      <c r="E109" s="135"/>
      <c r="F109" s="135"/>
      <c r="G109" s="135"/>
      <c r="H109" s="135"/>
      <c r="I109" s="136"/>
      <c r="J109" s="136"/>
      <c r="K109" s="135"/>
      <c r="L109" s="135"/>
      <c r="M109" s="104"/>
    </row>
    <row r="110" spans="2:13">
      <c r="B110" s="104"/>
      <c r="C110" s="135"/>
      <c r="D110" s="135"/>
      <c r="E110" s="135"/>
      <c r="F110" s="135"/>
      <c r="G110" s="135"/>
      <c r="H110" s="135"/>
      <c r="I110" s="136"/>
      <c r="J110" s="136"/>
      <c r="K110" s="135"/>
      <c r="L110" s="135"/>
      <c r="M110" s="104"/>
    </row>
    <row r="111" spans="2:13">
      <c r="B111" s="104"/>
      <c r="C111" s="135"/>
      <c r="D111" s="135"/>
      <c r="E111" s="135"/>
      <c r="F111" s="135"/>
      <c r="G111" s="135"/>
      <c r="H111" s="135"/>
      <c r="I111" s="136"/>
      <c r="J111" s="136"/>
      <c r="K111" s="135"/>
      <c r="L111" s="135"/>
      <c r="M111" s="104"/>
    </row>
    <row r="112" spans="2:13">
      <c r="B112" s="104"/>
      <c r="C112" s="135"/>
      <c r="D112" s="135"/>
      <c r="E112" s="135"/>
      <c r="F112" s="135"/>
      <c r="G112" s="135"/>
      <c r="H112" s="135"/>
      <c r="I112" s="136"/>
      <c r="J112" s="136"/>
      <c r="K112" s="135"/>
      <c r="L112" s="135"/>
      <c r="M112" s="104"/>
    </row>
    <row r="113" spans="3:12">
      <c r="C113" s="137"/>
      <c r="D113" s="137"/>
      <c r="E113" s="137"/>
      <c r="F113" s="137"/>
      <c r="G113" s="137"/>
      <c r="H113" s="137"/>
      <c r="I113" s="138"/>
      <c r="J113" s="138"/>
      <c r="K113" s="137"/>
      <c r="L113" s="137"/>
    </row>
    <row r="114" spans="3:12">
      <c r="C114" s="137"/>
      <c r="D114" s="137"/>
      <c r="E114" s="137"/>
      <c r="F114" s="137"/>
      <c r="G114" s="137"/>
      <c r="H114" s="137"/>
      <c r="I114" s="138"/>
      <c r="J114" s="138"/>
      <c r="K114" s="137"/>
      <c r="L114" s="137"/>
    </row>
    <row r="115" spans="3:12">
      <c r="C115" s="137"/>
      <c r="D115" s="137"/>
      <c r="E115" s="137"/>
      <c r="F115" s="137"/>
      <c r="G115" s="137"/>
      <c r="H115" s="137"/>
      <c r="I115" s="138"/>
      <c r="J115" s="138"/>
      <c r="K115" s="137"/>
      <c r="L115" s="137"/>
    </row>
  </sheetData>
  <mergeCells count="18">
    <mergeCell ref="A1:B1"/>
    <mergeCell ref="A2:B2"/>
    <mergeCell ref="H6:K6"/>
    <mergeCell ref="C2:K2"/>
    <mergeCell ref="C1:K1"/>
    <mergeCell ref="A4:K4"/>
    <mergeCell ref="L7:L9"/>
    <mergeCell ref="A65:K65"/>
    <mergeCell ref="B5:K5"/>
    <mergeCell ref="A7:A9"/>
    <mergeCell ref="B7:B9"/>
    <mergeCell ref="F7:J7"/>
    <mergeCell ref="K7:K9"/>
    <mergeCell ref="F8:F9"/>
    <mergeCell ref="G8:J8"/>
    <mergeCell ref="A11:B11"/>
    <mergeCell ref="C7:E9"/>
    <mergeCell ref="H9:J9"/>
  </mergeCells>
  <phoneticPr fontId="0" type="noConversion"/>
  <printOptions horizontalCentered="1"/>
  <pageMargins left="0.17" right="0" top="0.24" bottom="0.33" header="0.31" footer="0.24"/>
  <pageSetup paperSize="9" scale="9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4"/>
  <sheetViews>
    <sheetView topLeftCell="A58" workbookViewId="0">
      <selection activeCell="H42" sqref="H42"/>
    </sheetView>
  </sheetViews>
  <sheetFormatPr defaultRowHeight="12.75"/>
  <cols>
    <col min="1" max="1" width="5.42578125" style="237" customWidth="1"/>
    <col min="2" max="2" width="33.5703125" style="184" customWidth="1"/>
    <col min="3" max="3" width="14.42578125" style="184" customWidth="1"/>
    <col min="4" max="4" width="12.140625" style="184" customWidth="1"/>
    <col min="5" max="6" width="12.140625" style="262" customWidth="1"/>
    <col min="7" max="7" width="11.28515625" style="262" bestFit="1" customWidth="1"/>
    <col min="8" max="8" width="11.42578125" style="262" customWidth="1"/>
    <col min="9" max="10" width="11.28515625" style="262" customWidth="1"/>
    <col min="11" max="11" width="11.28515625" style="184" customWidth="1"/>
    <col min="12" max="12" width="7.7109375" style="184" customWidth="1"/>
    <col min="13" max="13" width="9.85546875" style="184" customWidth="1"/>
    <col min="14" max="14" width="10.28515625" style="184" customWidth="1"/>
    <col min="15" max="256" width="9.140625" style="184"/>
    <col min="257" max="257" width="5.42578125" style="184" customWidth="1"/>
    <col min="258" max="258" width="33.5703125" style="184" customWidth="1"/>
    <col min="259" max="259" width="14.42578125" style="184" customWidth="1"/>
    <col min="260" max="261" width="12.140625" style="184" customWidth="1"/>
    <col min="262" max="262" width="11.28515625" style="184" bestFit="1" customWidth="1"/>
    <col min="263" max="263" width="11.28515625" style="184" customWidth="1"/>
    <col min="264" max="264" width="11.42578125" style="184" customWidth="1"/>
    <col min="265" max="267" width="11.28515625" style="184" customWidth="1"/>
    <col min="268" max="268" width="7.7109375" style="184" customWidth="1"/>
    <col min="269" max="269" width="9.85546875" style="184" customWidth="1"/>
    <col min="270" max="270" width="10.28515625" style="184" customWidth="1"/>
    <col min="271" max="512" width="9.140625" style="184"/>
    <col min="513" max="513" width="5.42578125" style="184" customWidth="1"/>
    <col min="514" max="514" width="33.5703125" style="184" customWidth="1"/>
    <col min="515" max="515" width="14.42578125" style="184" customWidth="1"/>
    <col min="516" max="517" width="12.140625" style="184" customWidth="1"/>
    <col min="518" max="518" width="11.28515625" style="184" bestFit="1" customWidth="1"/>
    <col min="519" max="519" width="11.28515625" style="184" customWidth="1"/>
    <col min="520" max="520" width="11.42578125" style="184" customWidth="1"/>
    <col min="521" max="523" width="11.28515625" style="184" customWidth="1"/>
    <col min="524" max="524" width="7.7109375" style="184" customWidth="1"/>
    <col min="525" max="525" width="9.85546875" style="184" customWidth="1"/>
    <col min="526" max="526" width="10.28515625" style="184" customWidth="1"/>
    <col min="527" max="768" width="9.140625" style="184"/>
    <col min="769" max="769" width="5.42578125" style="184" customWidth="1"/>
    <col min="770" max="770" width="33.5703125" style="184" customWidth="1"/>
    <col min="771" max="771" width="14.42578125" style="184" customWidth="1"/>
    <col min="772" max="773" width="12.140625" style="184" customWidth="1"/>
    <col min="774" max="774" width="11.28515625" style="184" bestFit="1" customWidth="1"/>
    <col min="775" max="775" width="11.28515625" style="184" customWidth="1"/>
    <col min="776" max="776" width="11.42578125" style="184" customWidth="1"/>
    <col min="777" max="779" width="11.28515625" style="184" customWidth="1"/>
    <col min="780" max="780" width="7.7109375" style="184" customWidth="1"/>
    <col min="781" max="781" width="9.85546875" style="184" customWidth="1"/>
    <col min="782" max="782" width="10.28515625" style="184" customWidth="1"/>
    <col min="783" max="1024" width="9.140625" style="184"/>
    <col min="1025" max="1025" width="5.42578125" style="184" customWidth="1"/>
    <col min="1026" max="1026" width="33.5703125" style="184" customWidth="1"/>
    <col min="1027" max="1027" width="14.42578125" style="184" customWidth="1"/>
    <col min="1028" max="1029" width="12.140625" style="184" customWidth="1"/>
    <col min="1030" max="1030" width="11.28515625" style="184" bestFit="1" customWidth="1"/>
    <col min="1031" max="1031" width="11.28515625" style="184" customWidth="1"/>
    <col min="1032" max="1032" width="11.42578125" style="184" customWidth="1"/>
    <col min="1033" max="1035" width="11.28515625" style="184" customWidth="1"/>
    <col min="1036" max="1036" width="7.7109375" style="184" customWidth="1"/>
    <col min="1037" max="1037" width="9.85546875" style="184" customWidth="1"/>
    <col min="1038" max="1038" width="10.28515625" style="184" customWidth="1"/>
    <col min="1039" max="1280" width="9.140625" style="184"/>
    <col min="1281" max="1281" width="5.42578125" style="184" customWidth="1"/>
    <col min="1282" max="1282" width="33.5703125" style="184" customWidth="1"/>
    <col min="1283" max="1283" width="14.42578125" style="184" customWidth="1"/>
    <col min="1284" max="1285" width="12.140625" style="184" customWidth="1"/>
    <col min="1286" max="1286" width="11.28515625" style="184" bestFit="1" customWidth="1"/>
    <col min="1287" max="1287" width="11.28515625" style="184" customWidth="1"/>
    <col min="1288" max="1288" width="11.42578125" style="184" customWidth="1"/>
    <col min="1289" max="1291" width="11.28515625" style="184" customWidth="1"/>
    <col min="1292" max="1292" width="7.7109375" style="184" customWidth="1"/>
    <col min="1293" max="1293" width="9.85546875" style="184" customWidth="1"/>
    <col min="1294" max="1294" width="10.28515625" style="184" customWidth="1"/>
    <col min="1295" max="1536" width="9.140625" style="184"/>
    <col min="1537" max="1537" width="5.42578125" style="184" customWidth="1"/>
    <col min="1538" max="1538" width="33.5703125" style="184" customWidth="1"/>
    <col min="1539" max="1539" width="14.42578125" style="184" customWidth="1"/>
    <col min="1540" max="1541" width="12.140625" style="184" customWidth="1"/>
    <col min="1542" max="1542" width="11.28515625" style="184" bestFit="1" customWidth="1"/>
    <col min="1543" max="1543" width="11.28515625" style="184" customWidth="1"/>
    <col min="1544" max="1544" width="11.42578125" style="184" customWidth="1"/>
    <col min="1545" max="1547" width="11.28515625" style="184" customWidth="1"/>
    <col min="1548" max="1548" width="7.7109375" style="184" customWidth="1"/>
    <col min="1549" max="1549" width="9.85546875" style="184" customWidth="1"/>
    <col min="1550" max="1550" width="10.28515625" style="184" customWidth="1"/>
    <col min="1551" max="1792" width="9.140625" style="184"/>
    <col min="1793" max="1793" width="5.42578125" style="184" customWidth="1"/>
    <col min="1794" max="1794" width="33.5703125" style="184" customWidth="1"/>
    <col min="1795" max="1795" width="14.42578125" style="184" customWidth="1"/>
    <col min="1796" max="1797" width="12.140625" style="184" customWidth="1"/>
    <col min="1798" max="1798" width="11.28515625" style="184" bestFit="1" customWidth="1"/>
    <col min="1799" max="1799" width="11.28515625" style="184" customWidth="1"/>
    <col min="1800" max="1800" width="11.42578125" style="184" customWidth="1"/>
    <col min="1801" max="1803" width="11.28515625" style="184" customWidth="1"/>
    <col min="1804" max="1804" width="7.7109375" style="184" customWidth="1"/>
    <col min="1805" max="1805" width="9.85546875" style="184" customWidth="1"/>
    <col min="1806" max="1806" width="10.28515625" style="184" customWidth="1"/>
    <col min="1807" max="2048" width="9.140625" style="184"/>
    <col min="2049" max="2049" width="5.42578125" style="184" customWidth="1"/>
    <col min="2050" max="2050" width="33.5703125" style="184" customWidth="1"/>
    <col min="2051" max="2051" width="14.42578125" style="184" customWidth="1"/>
    <col min="2052" max="2053" width="12.140625" style="184" customWidth="1"/>
    <col min="2054" max="2054" width="11.28515625" style="184" bestFit="1" customWidth="1"/>
    <col min="2055" max="2055" width="11.28515625" style="184" customWidth="1"/>
    <col min="2056" max="2056" width="11.42578125" style="184" customWidth="1"/>
    <col min="2057" max="2059" width="11.28515625" style="184" customWidth="1"/>
    <col min="2060" max="2060" width="7.7109375" style="184" customWidth="1"/>
    <col min="2061" max="2061" width="9.85546875" style="184" customWidth="1"/>
    <col min="2062" max="2062" width="10.28515625" style="184" customWidth="1"/>
    <col min="2063" max="2304" width="9.140625" style="184"/>
    <col min="2305" max="2305" width="5.42578125" style="184" customWidth="1"/>
    <col min="2306" max="2306" width="33.5703125" style="184" customWidth="1"/>
    <col min="2307" max="2307" width="14.42578125" style="184" customWidth="1"/>
    <col min="2308" max="2309" width="12.140625" style="184" customWidth="1"/>
    <col min="2310" max="2310" width="11.28515625" style="184" bestFit="1" customWidth="1"/>
    <col min="2311" max="2311" width="11.28515625" style="184" customWidth="1"/>
    <col min="2312" max="2312" width="11.42578125" style="184" customWidth="1"/>
    <col min="2313" max="2315" width="11.28515625" style="184" customWidth="1"/>
    <col min="2316" max="2316" width="7.7109375" style="184" customWidth="1"/>
    <col min="2317" max="2317" width="9.85546875" style="184" customWidth="1"/>
    <col min="2318" max="2318" width="10.28515625" style="184" customWidth="1"/>
    <col min="2319" max="2560" width="9.140625" style="184"/>
    <col min="2561" max="2561" width="5.42578125" style="184" customWidth="1"/>
    <col min="2562" max="2562" width="33.5703125" style="184" customWidth="1"/>
    <col min="2563" max="2563" width="14.42578125" style="184" customWidth="1"/>
    <col min="2564" max="2565" width="12.140625" style="184" customWidth="1"/>
    <col min="2566" max="2566" width="11.28515625" style="184" bestFit="1" customWidth="1"/>
    <col min="2567" max="2567" width="11.28515625" style="184" customWidth="1"/>
    <col min="2568" max="2568" width="11.42578125" style="184" customWidth="1"/>
    <col min="2569" max="2571" width="11.28515625" style="184" customWidth="1"/>
    <col min="2572" max="2572" width="7.7109375" style="184" customWidth="1"/>
    <col min="2573" max="2573" width="9.85546875" style="184" customWidth="1"/>
    <col min="2574" max="2574" width="10.28515625" style="184" customWidth="1"/>
    <col min="2575" max="2816" width="9.140625" style="184"/>
    <col min="2817" max="2817" width="5.42578125" style="184" customWidth="1"/>
    <col min="2818" max="2818" width="33.5703125" style="184" customWidth="1"/>
    <col min="2819" max="2819" width="14.42578125" style="184" customWidth="1"/>
    <col min="2820" max="2821" width="12.140625" style="184" customWidth="1"/>
    <col min="2822" max="2822" width="11.28515625" style="184" bestFit="1" customWidth="1"/>
    <col min="2823" max="2823" width="11.28515625" style="184" customWidth="1"/>
    <col min="2824" max="2824" width="11.42578125" style="184" customWidth="1"/>
    <col min="2825" max="2827" width="11.28515625" style="184" customWidth="1"/>
    <col min="2828" max="2828" width="7.7109375" style="184" customWidth="1"/>
    <col min="2829" max="2829" width="9.85546875" style="184" customWidth="1"/>
    <col min="2830" max="2830" width="10.28515625" style="184" customWidth="1"/>
    <col min="2831" max="3072" width="9.140625" style="184"/>
    <col min="3073" max="3073" width="5.42578125" style="184" customWidth="1"/>
    <col min="3074" max="3074" width="33.5703125" style="184" customWidth="1"/>
    <col min="3075" max="3075" width="14.42578125" style="184" customWidth="1"/>
    <col min="3076" max="3077" width="12.140625" style="184" customWidth="1"/>
    <col min="3078" max="3078" width="11.28515625" style="184" bestFit="1" customWidth="1"/>
    <col min="3079" max="3079" width="11.28515625" style="184" customWidth="1"/>
    <col min="3080" max="3080" width="11.42578125" style="184" customWidth="1"/>
    <col min="3081" max="3083" width="11.28515625" style="184" customWidth="1"/>
    <col min="3084" max="3084" width="7.7109375" style="184" customWidth="1"/>
    <col min="3085" max="3085" width="9.85546875" style="184" customWidth="1"/>
    <col min="3086" max="3086" width="10.28515625" style="184" customWidth="1"/>
    <col min="3087" max="3328" width="9.140625" style="184"/>
    <col min="3329" max="3329" width="5.42578125" style="184" customWidth="1"/>
    <col min="3330" max="3330" width="33.5703125" style="184" customWidth="1"/>
    <col min="3331" max="3331" width="14.42578125" style="184" customWidth="1"/>
    <col min="3332" max="3333" width="12.140625" style="184" customWidth="1"/>
    <col min="3334" max="3334" width="11.28515625" style="184" bestFit="1" customWidth="1"/>
    <col min="3335" max="3335" width="11.28515625" style="184" customWidth="1"/>
    <col min="3336" max="3336" width="11.42578125" style="184" customWidth="1"/>
    <col min="3337" max="3339" width="11.28515625" style="184" customWidth="1"/>
    <col min="3340" max="3340" width="7.7109375" style="184" customWidth="1"/>
    <col min="3341" max="3341" width="9.85546875" style="184" customWidth="1"/>
    <col min="3342" max="3342" width="10.28515625" style="184" customWidth="1"/>
    <col min="3343" max="3584" width="9.140625" style="184"/>
    <col min="3585" max="3585" width="5.42578125" style="184" customWidth="1"/>
    <col min="3586" max="3586" width="33.5703125" style="184" customWidth="1"/>
    <col min="3587" max="3587" width="14.42578125" style="184" customWidth="1"/>
    <col min="3588" max="3589" width="12.140625" style="184" customWidth="1"/>
    <col min="3590" max="3590" width="11.28515625" style="184" bestFit="1" customWidth="1"/>
    <col min="3591" max="3591" width="11.28515625" style="184" customWidth="1"/>
    <col min="3592" max="3592" width="11.42578125" style="184" customWidth="1"/>
    <col min="3593" max="3595" width="11.28515625" style="184" customWidth="1"/>
    <col min="3596" max="3596" width="7.7109375" style="184" customWidth="1"/>
    <col min="3597" max="3597" width="9.85546875" style="184" customWidth="1"/>
    <col min="3598" max="3598" width="10.28515625" style="184" customWidth="1"/>
    <col min="3599" max="3840" width="9.140625" style="184"/>
    <col min="3841" max="3841" width="5.42578125" style="184" customWidth="1"/>
    <col min="3842" max="3842" width="33.5703125" style="184" customWidth="1"/>
    <col min="3843" max="3843" width="14.42578125" style="184" customWidth="1"/>
    <col min="3844" max="3845" width="12.140625" style="184" customWidth="1"/>
    <col min="3846" max="3846" width="11.28515625" style="184" bestFit="1" customWidth="1"/>
    <col min="3847" max="3847" width="11.28515625" style="184" customWidth="1"/>
    <col min="3848" max="3848" width="11.42578125" style="184" customWidth="1"/>
    <col min="3849" max="3851" width="11.28515625" style="184" customWidth="1"/>
    <col min="3852" max="3852" width="7.7109375" style="184" customWidth="1"/>
    <col min="3853" max="3853" width="9.85546875" style="184" customWidth="1"/>
    <col min="3854" max="3854" width="10.28515625" style="184" customWidth="1"/>
    <col min="3855" max="4096" width="9.140625" style="184"/>
    <col min="4097" max="4097" width="5.42578125" style="184" customWidth="1"/>
    <col min="4098" max="4098" width="33.5703125" style="184" customWidth="1"/>
    <col min="4099" max="4099" width="14.42578125" style="184" customWidth="1"/>
    <col min="4100" max="4101" width="12.140625" style="184" customWidth="1"/>
    <col min="4102" max="4102" width="11.28515625" style="184" bestFit="1" customWidth="1"/>
    <col min="4103" max="4103" width="11.28515625" style="184" customWidth="1"/>
    <col min="4104" max="4104" width="11.42578125" style="184" customWidth="1"/>
    <col min="4105" max="4107" width="11.28515625" style="184" customWidth="1"/>
    <col min="4108" max="4108" width="7.7109375" style="184" customWidth="1"/>
    <col min="4109" max="4109" width="9.85546875" style="184" customWidth="1"/>
    <col min="4110" max="4110" width="10.28515625" style="184" customWidth="1"/>
    <col min="4111" max="4352" width="9.140625" style="184"/>
    <col min="4353" max="4353" width="5.42578125" style="184" customWidth="1"/>
    <col min="4354" max="4354" width="33.5703125" style="184" customWidth="1"/>
    <col min="4355" max="4355" width="14.42578125" style="184" customWidth="1"/>
    <col min="4356" max="4357" width="12.140625" style="184" customWidth="1"/>
    <col min="4358" max="4358" width="11.28515625" style="184" bestFit="1" customWidth="1"/>
    <col min="4359" max="4359" width="11.28515625" style="184" customWidth="1"/>
    <col min="4360" max="4360" width="11.42578125" style="184" customWidth="1"/>
    <col min="4361" max="4363" width="11.28515625" style="184" customWidth="1"/>
    <col min="4364" max="4364" width="7.7109375" style="184" customWidth="1"/>
    <col min="4365" max="4365" width="9.85546875" style="184" customWidth="1"/>
    <col min="4366" max="4366" width="10.28515625" style="184" customWidth="1"/>
    <col min="4367" max="4608" width="9.140625" style="184"/>
    <col min="4609" max="4609" width="5.42578125" style="184" customWidth="1"/>
    <col min="4610" max="4610" width="33.5703125" style="184" customWidth="1"/>
    <col min="4611" max="4611" width="14.42578125" style="184" customWidth="1"/>
    <col min="4612" max="4613" width="12.140625" style="184" customWidth="1"/>
    <col min="4614" max="4614" width="11.28515625" style="184" bestFit="1" customWidth="1"/>
    <col min="4615" max="4615" width="11.28515625" style="184" customWidth="1"/>
    <col min="4616" max="4616" width="11.42578125" style="184" customWidth="1"/>
    <col min="4617" max="4619" width="11.28515625" style="184" customWidth="1"/>
    <col min="4620" max="4620" width="7.7109375" style="184" customWidth="1"/>
    <col min="4621" max="4621" width="9.85546875" style="184" customWidth="1"/>
    <col min="4622" max="4622" width="10.28515625" style="184" customWidth="1"/>
    <col min="4623" max="4864" width="9.140625" style="184"/>
    <col min="4865" max="4865" width="5.42578125" style="184" customWidth="1"/>
    <col min="4866" max="4866" width="33.5703125" style="184" customWidth="1"/>
    <col min="4867" max="4867" width="14.42578125" style="184" customWidth="1"/>
    <col min="4868" max="4869" width="12.140625" style="184" customWidth="1"/>
    <col min="4870" max="4870" width="11.28515625" style="184" bestFit="1" customWidth="1"/>
    <col min="4871" max="4871" width="11.28515625" style="184" customWidth="1"/>
    <col min="4872" max="4872" width="11.42578125" style="184" customWidth="1"/>
    <col min="4873" max="4875" width="11.28515625" style="184" customWidth="1"/>
    <col min="4876" max="4876" width="7.7109375" style="184" customWidth="1"/>
    <col min="4877" max="4877" width="9.85546875" style="184" customWidth="1"/>
    <col min="4878" max="4878" width="10.28515625" style="184" customWidth="1"/>
    <col min="4879" max="5120" width="9.140625" style="184"/>
    <col min="5121" max="5121" width="5.42578125" style="184" customWidth="1"/>
    <col min="5122" max="5122" width="33.5703125" style="184" customWidth="1"/>
    <col min="5123" max="5123" width="14.42578125" style="184" customWidth="1"/>
    <col min="5124" max="5125" width="12.140625" style="184" customWidth="1"/>
    <col min="5126" max="5126" width="11.28515625" style="184" bestFit="1" customWidth="1"/>
    <col min="5127" max="5127" width="11.28515625" style="184" customWidth="1"/>
    <col min="5128" max="5128" width="11.42578125" style="184" customWidth="1"/>
    <col min="5129" max="5131" width="11.28515625" style="184" customWidth="1"/>
    <col min="5132" max="5132" width="7.7109375" style="184" customWidth="1"/>
    <col min="5133" max="5133" width="9.85546875" style="184" customWidth="1"/>
    <col min="5134" max="5134" width="10.28515625" style="184" customWidth="1"/>
    <col min="5135" max="5376" width="9.140625" style="184"/>
    <col min="5377" max="5377" width="5.42578125" style="184" customWidth="1"/>
    <col min="5378" max="5378" width="33.5703125" style="184" customWidth="1"/>
    <col min="5379" max="5379" width="14.42578125" style="184" customWidth="1"/>
    <col min="5380" max="5381" width="12.140625" style="184" customWidth="1"/>
    <col min="5382" max="5382" width="11.28515625" style="184" bestFit="1" customWidth="1"/>
    <col min="5383" max="5383" width="11.28515625" style="184" customWidth="1"/>
    <col min="5384" max="5384" width="11.42578125" style="184" customWidth="1"/>
    <col min="5385" max="5387" width="11.28515625" style="184" customWidth="1"/>
    <col min="5388" max="5388" width="7.7109375" style="184" customWidth="1"/>
    <col min="5389" max="5389" width="9.85546875" style="184" customWidth="1"/>
    <col min="5390" max="5390" width="10.28515625" style="184" customWidth="1"/>
    <col min="5391" max="5632" width="9.140625" style="184"/>
    <col min="5633" max="5633" width="5.42578125" style="184" customWidth="1"/>
    <col min="5634" max="5634" width="33.5703125" style="184" customWidth="1"/>
    <col min="5635" max="5635" width="14.42578125" style="184" customWidth="1"/>
    <col min="5636" max="5637" width="12.140625" style="184" customWidth="1"/>
    <col min="5638" max="5638" width="11.28515625" style="184" bestFit="1" customWidth="1"/>
    <col min="5639" max="5639" width="11.28515625" style="184" customWidth="1"/>
    <col min="5640" max="5640" width="11.42578125" style="184" customWidth="1"/>
    <col min="5641" max="5643" width="11.28515625" style="184" customWidth="1"/>
    <col min="5644" max="5644" width="7.7109375" style="184" customWidth="1"/>
    <col min="5645" max="5645" width="9.85546875" style="184" customWidth="1"/>
    <col min="5646" max="5646" width="10.28515625" style="184" customWidth="1"/>
    <col min="5647" max="5888" width="9.140625" style="184"/>
    <col min="5889" max="5889" width="5.42578125" style="184" customWidth="1"/>
    <col min="5890" max="5890" width="33.5703125" style="184" customWidth="1"/>
    <col min="5891" max="5891" width="14.42578125" style="184" customWidth="1"/>
    <col min="5892" max="5893" width="12.140625" style="184" customWidth="1"/>
    <col min="5894" max="5894" width="11.28515625" style="184" bestFit="1" customWidth="1"/>
    <col min="5895" max="5895" width="11.28515625" style="184" customWidth="1"/>
    <col min="5896" max="5896" width="11.42578125" style="184" customWidth="1"/>
    <col min="5897" max="5899" width="11.28515625" style="184" customWidth="1"/>
    <col min="5900" max="5900" width="7.7109375" style="184" customWidth="1"/>
    <col min="5901" max="5901" width="9.85546875" style="184" customWidth="1"/>
    <col min="5902" max="5902" width="10.28515625" style="184" customWidth="1"/>
    <col min="5903" max="6144" width="9.140625" style="184"/>
    <col min="6145" max="6145" width="5.42578125" style="184" customWidth="1"/>
    <col min="6146" max="6146" width="33.5703125" style="184" customWidth="1"/>
    <col min="6147" max="6147" width="14.42578125" style="184" customWidth="1"/>
    <col min="6148" max="6149" width="12.140625" style="184" customWidth="1"/>
    <col min="6150" max="6150" width="11.28515625" style="184" bestFit="1" customWidth="1"/>
    <col min="6151" max="6151" width="11.28515625" style="184" customWidth="1"/>
    <col min="6152" max="6152" width="11.42578125" style="184" customWidth="1"/>
    <col min="6153" max="6155" width="11.28515625" style="184" customWidth="1"/>
    <col min="6156" max="6156" width="7.7109375" style="184" customWidth="1"/>
    <col min="6157" max="6157" width="9.85546875" style="184" customWidth="1"/>
    <col min="6158" max="6158" width="10.28515625" style="184" customWidth="1"/>
    <col min="6159" max="6400" width="9.140625" style="184"/>
    <col min="6401" max="6401" width="5.42578125" style="184" customWidth="1"/>
    <col min="6402" max="6402" width="33.5703125" style="184" customWidth="1"/>
    <col min="6403" max="6403" width="14.42578125" style="184" customWidth="1"/>
    <col min="6404" max="6405" width="12.140625" style="184" customWidth="1"/>
    <col min="6406" max="6406" width="11.28515625" style="184" bestFit="1" customWidth="1"/>
    <col min="6407" max="6407" width="11.28515625" style="184" customWidth="1"/>
    <col min="6408" max="6408" width="11.42578125" style="184" customWidth="1"/>
    <col min="6409" max="6411" width="11.28515625" style="184" customWidth="1"/>
    <col min="6412" max="6412" width="7.7109375" style="184" customWidth="1"/>
    <col min="6413" max="6413" width="9.85546875" style="184" customWidth="1"/>
    <col min="6414" max="6414" width="10.28515625" style="184" customWidth="1"/>
    <col min="6415" max="6656" width="9.140625" style="184"/>
    <col min="6657" max="6657" width="5.42578125" style="184" customWidth="1"/>
    <col min="6658" max="6658" width="33.5703125" style="184" customWidth="1"/>
    <col min="6659" max="6659" width="14.42578125" style="184" customWidth="1"/>
    <col min="6660" max="6661" width="12.140625" style="184" customWidth="1"/>
    <col min="6662" max="6662" width="11.28515625" style="184" bestFit="1" customWidth="1"/>
    <col min="6663" max="6663" width="11.28515625" style="184" customWidth="1"/>
    <col min="6664" max="6664" width="11.42578125" style="184" customWidth="1"/>
    <col min="6665" max="6667" width="11.28515625" style="184" customWidth="1"/>
    <col min="6668" max="6668" width="7.7109375" style="184" customWidth="1"/>
    <col min="6669" max="6669" width="9.85546875" style="184" customWidth="1"/>
    <col min="6670" max="6670" width="10.28515625" style="184" customWidth="1"/>
    <col min="6671" max="6912" width="9.140625" style="184"/>
    <col min="6913" max="6913" width="5.42578125" style="184" customWidth="1"/>
    <col min="6914" max="6914" width="33.5703125" style="184" customWidth="1"/>
    <col min="6915" max="6915" width="14.42578125" style="184" customWidth="1"/>
    <col min="6916" max="6917" width="12.140625" style="184" customWidth="1"/>
    <col min="6918" max="6918" width="11.28515625" style="184" bestFit="1" customWidth="1"/>
    <col min="6919" max="6919" width="11.28515625" style="184" customWidth="1"/>
    <col min="6920" max="6920" width="11.42578125" style="184" customWidth="1"/>
    <col min="6921" max="6923" width="11.28515625" style="184" customWidth="1"/>
    <col min="6924" max="6924" width="7.7109375" style="184" customWidth="1"/>
    <col min="6925" max="6925" width="9.85546875" style="184" customWidth="1"/>
    <col min="6926" max="6926" width="10.28515625" style="184" customWidth="1"/>
    <col min="6927" max="7168" width="9.140625" style="184"/>
    <col min="7169" max="7169" width="5.42578125" style="184" customWidth="1"/>
    <col min="7170" max="7170" width="33.5703125" style="184" customWidth="1"/>
    <col min="7171" max="7171" width="14.42578125" style="184" customWidth="1"/>
    <col min="7172" max="7173" width="12.140625" style="184" customWidth="1"/>
    <col min="7174" max="7174" width="11.28515625" style="184" bestFit="1" customWidth="1"/>
    <col min="7175" max="7175" width="11.28515625" style="184" customWidth="1"/>
    <col min="7176" max="7176" width="11.42578125" style="184" customWidth="1"/>
    <col min="7177" max="7179" width="11.28515625" style="184" customWidth="1"/>
    <col min="7180" max="7180" width="7.7109375" style="184" customWidth="1"/>
    <col min="7181" max="7181" width="9.85546875" style="184" customWidth="1"/>
    <col min="7182" max="7182" width="10.28515625" style="184" customWidth="1"/>
    <col min="7183" max="7424" width="9.140625" style="184"/>
    <col min="7425" max="7425" width="5.42578125" style="184" customWidth="1"/>
    <col min="7426" max="7426" width="33.5703125" style="184" customWidth="1"/>
    <col min="7427" max="7427" width="14.42578125" style="184" customWidth="1"/>
    <col min="7428" max="7429" width="12.140625" style="184" customWidth="1"/>
    <col min="7430" max="7430" width="11.28515625" style="184" bestFit="1" customWidth="1"/>
    <col min="7431" max="7431" width="11.28515625" style="184" customWidth="1"/>
    <col min="7432" max="7432" width="11.42578125" style="184" customWidth="1"/>
    <col min="7433" max="7435" width="11.28515625" style="184" customWidth="1"/>
    <col min="7436" max="7436" width="7.7109375" style="184" customWidth="1"/>
    <col min="7437" max="7437" width="9.85546875" style="184" customWidth="1"/>
    <col min="7438" max="7438" width="10.28515625" style="184" customWidth="1"/>
    <col min="7439" max="7680" width="9.140625" style="184"/>
    <col min="7681" max="7681" width="5.42578125" style="184" customWidth="1"/>
    <col min="7682" max="7682" width="33.5703125" style="184" customWidth="1"/>
    <col min="7683" max="7683" width="14.42578125" style="184" customWidth="1"/>
    <col min="7684" max="7685" width="12.140625" style="184" customWidth="1"/>
    <col min="7686" max="7686" width="11.28515625" style="184" bestFit="1" customWidth="1"/>
    <col min="7687" max="7687" width="11.28515625" style="184" customWidth="1"/>
    <col min="7688" max="7688" width="11.42578125" style="184" customWidth="1"/>
    <col min="7689" max="7691" width="11.28515625" style="184" customWidth="1"/>
    <col min="7692" max="7692" width="7.7109375" style="184" customWidth="1"/>
    <col min="7693" max="7693" width="9.85546875" style="184" customWidth="1"/>
    <col min="7694" max="7694" width="10.28515625" style="184" customWidth="1"/>
    <col min="7695" max="7936" width="9.140625" style="184"/>
    <col min="7937" max="7937" width="5.42578125" style="184" customWidth="1"/>
    <col min="7938" max="7938" width="33.5703125" style="184" customWidth="1"/>
    <col min="7939" max="7939" width="14.42578125" style="184" customWidth="1"/>
    <col min="7940" max="7941" width="12.140625" style="184" customWidth="1"/>
    <col min="7942" max="7942" width="11.28515625" style="184" bestFit="1" customWidth="1"/>
    <col min="7943" max="7943" width="11.28515625" style="184" customWidth="1"/>
    <col min="7944" max="7944" width="11.42578125" style="184" customWidth="1"/>
    <col min="7945" max="7947" width="11.28515625" style="184" customWidth="1"/>
    <col min="7948" max="7948" width="7.7109375" style="184" customWidth="1"/>
    <col min="7949" max="7949" width="9.85546875" style="184" customWidth="1"/>
    <col min="7950" max="7950" width="10.28515625" style="184" customWidth="1"/>
    <col min="7951" max="8192" width="9.140625" style="184"/>
    <col min="8193" max="8193" width="5.42578125" style="184" customWidth="1"/>
    <col min="8194" max="8194" width="33.5703125" style="184" customWidth="1"/>
    <col min="8195" max="8195" width="14.42578125" style="184" customWidth="1"/>
    <col min="8196" max="8197" width="12.140625" style="184" customWidth="1"/>
    <col min="8198" max="8198" width="11.28515625" style="184" bestFit="1" customWidth="1"/>
    <col min="8199" max="8199" width="11.28515625" style="184" customWidth="1"/>
    <col min="8200" max="8200" width="11.42578125" style="184" customWidth="1"/>
    <col min="8201" max="8203" width="11.28515625" style="184" customWidth="1"/>
    <col min="8204" max="8204" width="7.7109375" style="184" customWidth="1"/>
    <col min="8205" max="8205" width="9.85546875" style="184" customWidth="1"/>
    <col min="8206" max="8206" width="10.28515625" style="184" customWidth="1"/>
    <col min="8207" max="8448" width="9.140625" style="184"/>
    <col min="8449" max="8449" width="5.42578125" style="184" customWidth="1"/>
    <col min="8450" max="8450" width="33.5703125" style="184" customWidth="1"/>
    <col min="8451" max="8451" width="14.42578125" style="184" customWidth="1"/>
    <col min="8452" max="8453" width="12.140625" style="184" customWidth="1"/>
    <col min="8454" max="8454" width="11.28515625" style="184" bestFit="1" customWidth="1"/>
    <col min="8455" max="8455" width="11.28515625" style="184" customWidth="1"/>
    <col min="8456" max="8456" width="11.42578125" style="184" customWidth="1"/>
    <col min="8457" max="8459" width="11.28515625" style="184" customWidth="1"/>
    <col min="8460" max="8460" width="7.7109375" style="184" customWidth="1"/>
    <col min="8461" max="8461" width="9.85546875" style="184" customWidth="1"/>
    <col min="8462" max="8462" width="10.28515625" style="184" customWidth="1"/>
    <col min="8463" max="8704" width="9.140625" style="184"/>
    <col min="8705" max="8705" width="5.42578125" style="184" customWidth="1"/>
    <col min="8706" max="8706" width="33.5703125" style="184" customWidth="1"/>
    <col min="8707" max="8707" width="14.42578125" style="184" customWidth="1"/>
    <col min="8708" max="8709" width="12.140625" style="184" customWidth="1"/>
    <col min="8710" max="8710" width="11.28515625" style="184" bestFit="1" customWidth="1"/>
    <col min="8711" max="8711" width="11.28515625" style="184" customWidth="1"/>
    <col min="8712" max="8712" width="11.42578125" style="184" customWidth="1"/>
    <col min="8713" max="8715" width="11.28515625" style="184" customWidth="1"/>
    <col min="8716" max="8716" width="7.7109375" style="184" customWidth="1"/>
    <col min="8717" max="8717" width="9.85546875" style="184" customWidth="1"/>
    <col min="8718" max="8718" width="10.28515625" style="184" customWidth="1"/>
    <col min="8719" max="8960" width="9.140625" style="184"/>
    <col min="8961" max="8961" width="5.42578125" style="184" customWidth="1"/>
    <col min="8962" max="8962" width="33.5703125" style="184" customWidth="1"/>
    <col min="8963" max="8963" width="14.42578125" style="184" customWidth="1"/>
    <col min="8964" max="8965" width="12.140625" style="184" customWidth="1"/>
    <col min="8966" max="8966" width="11.28515625" style="184" bestFit="1" customWidth="1"/>
    <col min="8967" max="8967" width="11.28515625" style="184" customWidth="1"/>
    <col min="8968" max="8968" width="11.42578125" style="184" customWidth="1"/>
    <col min="8969" max="8971" width="11.28515625" style="184" customWidth="1"/>
    <col min="8972" max="8972" width="7.7109375" style="184" customWidth="1"/>
    <col min="8973" max="8973" width="9.85546875" style="184" customWidth="1"/>
    <col min="8974" max="8974" width="10.28515625" style="184" customWidth="1"/>
    <col min="8975" max="9216" width="9.140625" style="184"/>
    <col min="9217" max="9217" width="5.42578125" style="184" customWidth="1"/>
    <col min="9218" max="9218" width="33.5703125" style="184" customWidth="1"/>
    <col min="9219" max="9219" width="14.42578125" style="184" customWidth="1"/>
    <col min="9220" max="9221" width="12.140625" style="184" customWidth="1"/>
    <col min="9222" max="9222" width="11.28515625" style="184" bestFit="1" customWidth="1"/>
    <col min="9223" max="9223" width="11.28515625" style="184" customWidth="1"/>
    <col min="9224" max="9224" width="11.42578125" style="184" customWidth="1"/>
    <col min="9225" max="9227" width="11.28515625" style="184" customWidth="1"/>
    <col min="9228" max="9228" width="7.7109375" style="184" customWidth="1"/>
    <col min="9229" max="9229" width="9.85546875" style="184" customWidth="1"/>
    <col min="9230" max="9230" width="10.28515625" style="184" customWidth="1"/>
    <col min="9231" max="9472" width="9.140625" style="184"/>
    <col min="9473" max="9473" width="5.42578125" style="184" customWidth="1"/>
    <col min="9474" max="9474" width="33.5703125" style="184" customWidth="1"/>
    <col min="9475" max="9475" width="14.42578125" style="184" customWidth="1"/>
    <col min="9476" max="9477" width="12.140625" style="184" customWidth="1"/>
    <col min="9478" max="9478" width="11.28515625" style="184" bestFit="1" customWidth="1"/>
    <col min="9479" max="9479" width="11.28515625" style="184" customWidth="1"/>
    <col min="9480" max="9480" width="11.42578125" style="184" customWidth="1"/>
    <col min="9481" max="9483" width="11.28515625" style="184" customWidth="1"/>
    <col min="9484" max="9484" width="7.7109375" style="184" customWidth="1"/>
    <col min="9485" max="9485" width="9.85546875" style="184" customWidth="1"/>
    <col min="9486" max="9486" width="10.28515625" style="184" customWidth="1"/>
    <col min="9487" max="9728" width="9.140625" style="184"/>
    <col min="9729" max="9729" width="5.42578125" style="184" customWidth="1"/>
    <col min="9730" max="9730" width="33.5703125" style="184" customWidth="1"/>
    <col min="9731" max="9731" width="14.42578125" style="184" customWidth="1"/>
    <col min="9732" max="9733" width="12.140625" style="184" customWidth="1"/>
    <col min="9734" max="9734" width="11.28515625" style="184" bestFit="1" customWidth="1"/>
    <col min="9735" max="9735" width="11.28515625" style="184" customWidth="1"/>
    <col min="9736" max="9736" width="11.42578125" style="184" customWidth="1"/>
    <col min="9737" max="9739" width="11.28515625" style="184" customWidth="1"/>
    <col min="9740" max="9740" width="7.7109375" style="184" customWidth="1"/>
    <col min="9741" max="9741" width="9.85546875" style="184" customWidth="1"/>
    <col min="9742" max="9742" width="10.28515625" style="184" customWidth="1"/>
    <col min="9743" max="9984" width="9.140625" style="184"/>
    <col min="9985" max="9985" width="5.42578125" style="184" customWidth="1"/>
    <col min="9986" max="9986" width="33.5703125" style="184" customWidth="1"/>
    <col min="9987" max="9987" width="14.42578125" style="184" customWidth="1"/>
    <col min="9988" max="9989" width="12.140625" style="184" customWidth="1"/>
    <col min="9990" max="9990" width="11.28515625" style="184" bestFit="1" customWidth="1"/>
    <col min="9991" max="9991" width="11.28515625" style="184" customWidth="1"/>
    <col min="9992" max="9992" width="11.42578125" style="184" customWidth="1"/>
    <col min="9993" max="9995" width="11.28515625" style="184" customWidth="1"/>
    <col min="9996" max="9996" width="7.7109375" style="184" customWidth="1"/>
    <col min="9997" max="9997" width="9.85546875" style="184" customWidth="1"/>
    <col min="9998" max="9998" width="10.28515625" style="184" customWidth="1"/>
    <col min="9999" max="10240" width="9.140625" style="184"/>
    <col min="10241" max="10241" width="5.42578125" style="184" customWidth="1"/>
    <col min="10242" max="10242" width="33.5703125" style="184" customWidth="1"/>
    <col min="10243" max="10243" width="14.42578125" style="184" customWidth="1"/>
    <col min="10244" max="10245" width="12.140625" style="184" customWidth="1"/>
    <col min="10246" max="10246" width="11.28515625" style="184" bestFit="1" customWidth="1"/>
    <col min="10247" max="10247" width="11.28515625" style="184" customWidth="1"/>
    <col min="10248" max="10248" width="11.42578125" style="184" customWidth="1"/>
    <col min="10249" max="10251" width="11.28515625" style="184" customWidth="1"/>
    <col min="10252" max="10252" width="7.7109375" style="184" customWidth="1"/>
    <col min="10253" max="10253" width="9.85546875" style="184" customWidth="1"/>
    <col min="10254" max="10254" width="10.28515625" style="184" customWidth="1"/>
    <col min="10255" max="10496" width="9.140625" style="184"/>
    <col min="10497" max="10497" width="5.42578125" style="184" customWidth="1"/>
    <col min="10498" max="10498" width="33.5703125" style="184" customWidth="1"/>
    <col min="10499" max="10499" width="14.42578125" style="184" customWidth="1"/>
    <col min="10500" max="10501" width="12.140625" style="184" customWidth="1"/>
    <col min="10502" max="10502" width="11.28515625" style="184" bestFit="1" customWidth="1"/>
    <col min="10503" max="10503" width="11.28515625" style="184" customWidth="1"/>
    <col min="10504" max="10504" width="11.42578125" style="184" customWidth="1"/>
    <col min="10505" max="10507" width="11.28515625" style="184" customWidth="1"/>
    <col min="10508" max="10508" width="7.7109375" style="184" customWidth="1"/>
    <col min="10509" max="10509" width="9.85546875" style="184" customWidth="1"/>
    <col min="10510" max="10510" width="10.28515625" style="184" customWidth="1"/>
    <col min="10511" max="10752" width="9.140625" style="184"/>
    <col min="10753" max="10753" width="5.42578125" style="184" customWidth="1"/>
    <col min="10754" max="10754" width="33.5703125" style="184" customWidth="1"/>
    <col min="10755" max="10755" width="14.42578125" style="184" customWidth="1"/>
    <col min="10756" max="10757" width="12.140625" style="184" customWidth="1"/>
    <col min="10758" max="10758" width="11.28515625" style="184" bestFit="1" customWidth="1"/>
    <col min="10759" max="10759" width="11.28515625" style="184" customWidth="1"/>
    <col min="10760" max="10760" width="11.42578125" style="184" customWidth="1"/>
    <col min="10761" max="10763" width="11.28515625" style="184" customWidth="1"/>
    <col min="10764" max="10764" width="7.7109375" style="184" customWidth="1"/>
    <col min="10765" max="10765" width="9.85546875" style="184" customWidth="1"/>
    <col min="10766" max="10766" width="10.28515625" style="184" customWidth="1"/>
    <col min="10767" max="11008" width="9.140625" style="184"/>
    <col min="11009" max="11009" width="5.42578125" style="184" customWidth="1"/>
    <col min="11010" max="11010" width="33.5703125" style="184" customWidth="1"/>
    <col min="11011" max="11011" width="14.42578125" style="184" customWidth="1"/>
    <col min="11012" max="11013" width="12.140625" style="184" customWidth="1"/>
    <col min="11014" max="11014" width="11.28515625" style="184" bestFit="1" customWidth="1"/>
    <col min="11015" max="11015" width="11.28515625" style="184" customWidth="1"/>
    <col min="11016" max="11016" width="11.42578125" style="184" customWidth="1"/>
    <col min="11017" max="11019" width="11.28515625" style="184" customWidth="1"/>
    <col min="11020" max="11020" width="7.7109375" style="184" customWidth="1"/>
    <col min="11021" max="11021" width="9.85546875" style="184" customWidth="1"/>
    <col min="11022" max="11022" width="10.28515625" style="184" customWidth="1"/>
    <col min="11023" max="11264" width="9.140625" style="184"/>
    <col min="11265" max="11265" width="5.42578125" style="184" customWidth="1"/>
    <col min="11266" max="11266" width="33.5703125" style="184" customWidth="1"/>
    <col min="11267" max="11267" width="14.42578125" style="184" customWidth="1"/>
    <col min="11268" max="11269" width="12.140625" style="184" customWidth="1"/>
    <col min="11270" max="11270" width="11.28515625" style="184" bestFit="1" customWidth="1"/>
    <col min="11271" max="11271" width="11.28515625" style="184" customWidth="1"/>
    <col min="11272" max="11272" width="11.42578125" style="184" customWidth="1"/>
    <col min="11273" max="11275" width="11.28515625" style="184" customWidth="1"/>
    <col min="11276" max="11276" width="7.7109375" style="184" customWidth="1"/>
    <col min="11277" max="11277" width="9.85546875" style="184" customWidth="1"/>
    <col min="11278" max="11278" width="10.28515625" style="184" customWidth="1"/>
    <col min="11279" max="11520" width="9.140625" style="184"/>
    <col min="11521" max="11521" width="5.42578125" style="184" customWidth="1"/>
    <col min="11522" max="11522" width="33.5703125" style="184" customWidth="1"/>
    <col min="11523" max="11523" width="14.42578125" style="184" customWidth="1"/>
    <col min="11524" max="11525" width="12.140625" style="184" customWidth="1"/>
    <col min="11526" max="11526" width="11.28515625" style="184" bestFit="1" customWidth="1"/>
    <col min="11527" max="11527" width="11.28515625" style="184" customWidth="1"/>
    <col min="11528" max="11528" width="11.42578125" style="184" customWidth="1"/>
    <col min="11529" max="11531" width="11.28515625" style="184" customWidth="1"/>
    <col min="11532" max="11532" width="7.7109375" style="184" customWidth="1"/>
    <col min="11533" max="11533" width="9.85546875" style="184" customWidth="1"/>
    <col min="11534" max="11534" width="10.28515625" style="184" customWidth="1"/>
    <col min="11535" max="11776" width="9.140625" style="184"/>
    <col min="11777" max="11777" width="5.42578125" style="184" customWidth="1"/>
    <col min="11778" max="11778" width="33.5703125" style="184" customWidth="1"/>
    <col min="11779" max="11779" width="14.42578125" style="184" customWidth="1"/>
    <col min="11780" max="11781" width="12.140625" style="184" customWidth="1"/>
    <col min="11782" max="11782" width="11.28515625" style="184" bestFit="1" customWidth="1"/>
    <col min="11783" max="11783" width="11.28515625" style="184" customWidth="1"/>
    <col min="11784" max="11784" width="11.42578125" style="184" customWidth="1"/>
    <col min="11785" max="11787" width="11.28515625" style="184" customWidth="1"/>
    <col min="11788" max="11788" width="7.7109375" style="184" customWidth="1"/>
    <col min="11789" max="11789" width="9.85546875" style="184" customWidth="1"/>
    <col min="11790" max="11790" width="10.28515625" style="184" customWidth="1"/>
    <col min="11791" max="12032" width="9.140625" style="184"/>
    <col min="12033" max="12033" width="5.42578125" style="184" customWidth="1"/>
    <col min="12034" max="12034" width="33.5703125" style="184" customWidth="1"/>
    <col min="12035" max="12035" width="14.42578125" style="184" customWidth="1"/>
    <col min="12036" max="12037" width="12.140625" style="184" customWidth="1"/>
    <col min="12038" max="12038" width="11.28515625" style="184" bestFit="1" customWidth="1"/>
    <col min="12039" max="12039" width="11.28515625" style="184" customWidth="1"/>
    <col min="12040" max="12040" width="11.42578125" style="184" customWidth="1"/>
    <col min="12041" max="12043" width="11.28515625" style="184" customWidth="1"/>
    <col min="12044" max="12044" width="7.7109375" style="184" customWidth="1"/>
    <col min="12045" max="12045" width="9.85546875" style="184" customWidth="1"/>
    <col min="12046" max="12046" width="10.28515625" style="184" customWidth="1"/>
    <col min="12047" max="12288" width="9.140625" style="184"/>
    <col min="12289" max="12289" width="5.42578125" style="184" customWidth="1"/>
    <col min="12290" max="12290" width="33.5703125" style="184" customWidth="1"/>
    <col min="12291" max="12291" width="14.42578125" style="184" customWidth="1"/>
    <col min="12292" max="12293" width="12.140625" style="184" customWidth="1"/>
    <col min="12294" max="12294" width="11.28515625" style="184" bestFit="1" customWidth="1"/>
    <col min="12295" max="12295" width="11.28515625" style="184" customWidth="1"/>
    <col min="12296" max="12296" width="11.42578125" style="184" customWidth="1"/>
    <col min="12297" max="12299" width="11.28515625" style="184" customWidth="1"/>
    <col min="12300" max="12300" width="7.7109375" style="184" customWidth="1"/>
    <col min="12301" max="12301" width="9.85546875" style="184" customWidth="1"/>
    <col min="12302" max="12302" width="10.28515625" style="184" customWidth="1"/>
    <col min="12303" max="12544" width="9.140625" style="184"/>
    <col min="12545" max="12545" width="5.42578125" style="184" customWidth="1"/>
    <col min="12546" max="12546" width="33.5703125" style="184" customWidth="1"/>
    <col min="12547" max="12547" width="14.42578125" style="184" customWidth="1"/>
    <col min="12548" max="12549" width="12.140625" style="184" customWidth="1"/>
    <col min="12550" max="12550" width="11.28515625" style="184" bestFit="1" customWidth="1"/>
    <col min="12551" max="12551" width="11.28515625" style="184" customWidth="1"/>
    <col min="12552" max="12552" width="11.42578125" style="184" customWidth="1"/>
    <col min="12553" max="12555" width="11.28515625" style="184" customWidth="1"/>
    <col min="12556" max="12556" width="7.7109375" style="184" customWidth="1"/>
    <col min="12557" max="12557" width="9.85546875" style="184" customWidth="1"/>
    <col min="12558" max="12558" width="10.28515625" style="184" customWidth="1"/>
    <col min="12559" max="12800" width="9.140625" style="184"/>
    <col min="12801" max="12801" width="5.42578125" style="184" customWidth="1"/>
    <col min="12802" max="12802" width="33.5703125" style="184" customWidth="1"/>
    <col min="12803" max="12803" width="14.42578125" style="184" customWidth="1"/>
    <col min="12804" max="12805" width="12.140625" style="184" customWidth="1"/>
    <col min="12806" max="12806" width="11.28515625" style="184" bestFit="1" customWidth="1"/>
    <col min="12807" max="12807" width="11.28515625" style="184" customWidth="1"/>
    <col min="12808" max="12808" width="11.42578125" style="184" customWidth="1"/>
    <col min="12809" max="12811" width="11.28515625" style="184" customWidth="1"/>
    <col min="12812" max="12812" width="7.7109375" style="184" customWidth="1"/>
    <col min="12813" max="12813" width="9.85546875" style="184" customWidth="1"/>
    <col min="12814" max="12814" width="10.28515625" style="184" customWidth="1"/>
    <col min="12815" max="13056" width="9.140625" style="184"/>
    <col min="13057" max="13057" width="5.42578125" style="184" customWidth="1"/>
    <col min="13058" max="13058" width="33.5703125" style="184" customWidth="1"/>
    <col min="13059" max="13059" width="14.42578125" style="184" customWidth="1"/>
    <col min="13060" max="13061" width="12.140625" style="184" customWidth="1"/>
    <col min="13062" max="13062" width="11.28515625" style="184" bestFit="1" customWidth="1"/>
    <col min="13063" max="13063" width="11.28515625" style="184" customWidth="1"/>
    <col min="13064" max="13064" width="11.42578125" style="184" customWidth="1"/>
    <col min="13065" max="13067" width="11.28515625" style="184" customWidth="1"/>
    <col min="13068" max="13068" width="7.7109375" style="184" customWidth="1"/>
    <col min="13069" max="13069" width="9.85546875" style="184" customWidth="1"/>
    <col min="13070" max="13070" width="10.28515625" style="184" customWidth="1"/>
    <col min="13071" max="13312" width="9.140625" style="184"/>
    <col min="13313" max="13313" width="5.42578125" style="184" customWidth="1"/>
    <col min="13314" max="13314" width="33.5703125" style="184" customWidth="1"/>
    <col min="13315" max="13315" width="14.42578125" style="184" customWidth="1"/>
    <col min="13316" max="13317" width="12.140625" style="184" customWidth="1"/>
    <col min="13318" max="13318" width="11.28515625" style="184" bestFit="1" customWidth="1"/>
    <col min="13319" max="13319" width="11.28515625" style="184" customWidth="1"/>
    <col min="13320" max="13320" width="11.42578125" style="184" customWidth="1"/>
    <col min="13321" max="13323" width="11.28515625" style="184" customWidth="1"/>
    <col min="13324" max="13324" width="7.7109375" style="184" customWidth="1"/>
    <col min="13325" max="13325" width="9.85546875" style="184" customWidth="1"/>
    <col min="13326" max="13326" width="10.28515625" style="184" customWidth="1"/>
    <col min="13327" max="13568" width="9.140625" style="184"/>
    <col min="13569" max="13569" width="5.42578125" style="184" customWidth="1"/>
    <col min="13570" max="13570" width="33.5703125" style="184" customWidth="1"/>
    <col min="13571" max="13571" width="14.42578125" style="184" customWidth="1"/>
    <col min="13572" max="13573" width="12.140625" style="184" customWidth="1"/>
    <col min="13574" max="13574" width="11.28515625" style="184" bestFit="1" customWidth="1"/>
    <col min="13575" max="13575" width="11.28515625" style="184" customWidth="1"/>
    <col min="13576" max="13576" width="11.42578125" style="184" customWidth="1"/>
    <col min="13577" max="13579" width="11.28515625" style="184" customWidth="1"/>
    <col min="13580" max="13580" width="7.7109375" style="184" customWidth="1"/>
    <col min="13581" max="13581" width="9.85546875" style="184" customWidth="1"/>
    <col min="13582" max="13582" width="10.28515625" style="184" customWidth="1"/>
    <col min="13583" max="13824" width="9.140625" style="184"/>
    <col min="13825" max="13825" width="5.42578125" style="184" customWidth="1"/>
    <col min="13826" max="13826" width="33.5703125" style="184" customWidth="1"/>
    <col min="13827" max="13827" width="14.42578125" style="184" customWidth="1"/>
    <col min="13828" max="13829" width="12.140625" style="184" customWidth="1"/>
    <col min="13830" max="13830" width="11.28515625" style="184" bestFit="1" customWidth="1"/>
    <col min="13831" max="13831" width="11.28515625" style="184" customWidth="1"/>
    <col min="13832" max="13832" width="11.42578125" style="184" customWidth="1"/>
    <col min="13833" max="13835" width="11.28515625" style="184" customWidth="1"/>
    <col min="13836" max="13836" width="7.7109375" style="184" customWidth="1"/>
    <col min="13837" max="13837" width="9.85546875" style="184" customWidth="1"/>
    <col min="13838" max="13838" width="10.28515625" style="184" customWidth="1"/>
    <col min="13839" max="14080" width="9.140625" style="184"/>
    <col min="14081" max="14081" width="5.42578125" style="184" customWidth="1"/>
    <col min="14082" max="14082" width="33.5703125" style="184" customWidth="1"/>
    <col min="14083" max="14083" width="14.42578125" style="184" customWidth="1"/>
    <col min="14084" max="14085" width="12.140625" style="184" customWidth="1"/>
    <col min="14086" max="14086" width="11.28515625" style="184" bestFit="1" customWidth="1"/>
    <col min="14087" max="14087" width="11.28515625" style="184" customWidth="1"/>
    <col min="14088" max="14088" width="11.42578125" style="184" customWidth="1"/>
    <col min="14089" max="14091" width="11.28515625" style="184" customWidth="1"/>
    <col min="14092" max="14092" width="7.7109375" style="184" customWidth="1"/>
    <col min="14093" max="14093" width="9.85546875" style="184" customWidth="1"/>
    <col min="14094" max="14094" width="10.28515625" style="184" customWidth="1"/>
    <col min="14095" max="14336" width="9.140625" style="184"/>
    <col min="14337" max="14337" width="5.42578125" style="184" customWidth="1"/>
    <col min="14338" max="14338" width="33.5703125" style="184" customWidth="1"/>
    <col min="14339" max="14339" width="14.42578125" style="184" customWidth="1"/>
    <col min="14340" max="14341" width="12.140625" style="184" customWidth="1"/>
    <col min="14342" max="14342" width="11.28515625" style="184" bestFit="1" customWidth="1"/>
    <col min="14343" max="14343" width="11.28515625" style="184" customWidth="1"/>
    <col min="14344" max="14344" width="11.42578125" style="184" customWidth="1"/>
    <col min="14345" max="14347" width="11.28515625" style="184" customWidth="1"/>
    <col min="14348" max="14348" width="7.7109375" style="184" customWidth="1"/>
    <col min="14349" max="14349" width="9.85546875" style="184" customWidth="1"/>
    <col min="14350" max="14350" width="10.28515625" style="184" customWidth="1"/>
    <col min="14351" max="14592" width="9.140625" style="184"/>
    <col min="14593" max="14593" width="5.42578125" style="184" customWidth="1"/>
    <col min="14594" max="14594" width="33.5703125" style="184" customWidth="1"/>
    <col min="14595" max="14595" width="14.42578125" style="184" customWidth="1"/>
    <col min="14596" max="14597" width="12.140625" style="184" customWidth="1"/>
    <col min="14598" max="14598" width="11.28515625" style="184" bestFit="1" customWidth="1"/>
    <col min="14599" max="14599" width="11.28515625" style="184" customWidth="1"/>
    <col min="14600" max="14600" width="11.42578125" style="184" customWidth="1"/>
    <col min="14601" max="14603" width="11.28515625" style="184" customWidth="1"/>
    <col min="14604" max="14604" width="7.7109375" style="184" customWidth="1"/>
    <col min="14605" max="14605" width="9.85546875" style="184" customWidth="1"/>
    <col min="14606" max="14606" width="10.28515625" style="184" customWidth="1"/>
    <col min="14607" max="14848" width="9.140625" style="184"/>
    <col min="14849" max="14849" width="5.42578125" style="184" customWidth="1"/>
    <col min="14850" max="14850" width="33.5703125" style="184" customWidth="1"/>
    <col min="14851" max="14851" width="14.42578125" style="184" customWidth="1"/>
    <col min="14852" max="14853" width="12.140625" style="184" customWidth="1"/>
    <col min="14854" max="14854" width="11.28515625" style="184" bestFit="1" customWidth="1"/>
    <col min="14855" max="14855" width="11.28515625" style="184" customWidth="1"/>
    <col min="14856" max="14856" width="11.42578125" style="184" customWidth="1"/>
    <col min="14857" max="14859" width="11.28515625" style="184" customWidth="1"/>
    <col min="14860" max="14860" width="7.7109375" style="184" customWidth="1"/>
    <col min="14861" max="14861" width="9.85546875" style="184" customWidth="1"/>
    <col min="14862" max="14862" width="10.28515625" style="184" customWidth="1"/>
    <col min="14863" max="15104" width="9.140625" style="184"/>
    <col min="15105" max="15105" width="5.42578125" style="184" customWidth="1"/>
    <col min="15106" max="15106" width="33.5703125" style="184" customWidth="1"/>
    <col min="15107" max="15107" width="14.42578125" style="184" customWidth="1"/>
    <col min="15108" max="15109" width="12.140625" style="184" customWidth="1"/>
    <col min="15110" max="15110" width="11.28515625" style="184" bestFit="1" customWidth="1"/>
    <col min="15111" max="15111" width="11.28515625" style="184" customWidth="1"/>
    <col min="15112" max="15112" width="11.42578125" style="184" customWidth="1"/>
    <col min="15113" max="15115" width="11.28515625" style="184" customWidth="1"/>
    <col min="15116" max="15116" width="7.7109375" style="184" customWidth="1"/>
    <col min="15117" max="15117" width="9.85546875" style="184" customWidth="1"/>
    <col min="15118" max="15118" width="10.28515625" style="184" customWidth="1"/>
    <col min="15119" max="15360" width="9.140625" style="184"/>
    <col min="15361" max="15361" width="5.42578125" style="184" customWidth="1"/>
    <col min="15362" max="15362" width="33.5703125" style="184" customWidth="1"/>
    <col min="15363" max="15363" width="14.42578125" style="184" customWidth="1"/>
    <col min="15364" max="15365" width="12.140625" style="184" customWidth="1"/>
    <col min="15366" max="15366" width="11.28515625" style="184" bestFit="1" customWidth="1"/>
    <col min="15367" max="15367" width="11.28515625" style="184" customWidth="1"/>
    <col min="15368" max="15368" width="11.42578125" style="184" customWidth="1"/>
    <col min="15369" max="15371" width="11.28515625" style="184" customWidth="1"/>
    <col min="15372" max="15372" width="7.7109375" style="184" customWidth="1"/>
    <col min="15373" max="15373" width="9.85546875" style="184" customWidth="1"/>
    <col min="15374" max="15374" width="10.28515625" style="184" customWidth="1"/>
    <col min="15375" max="15616" width="9.140625" style="184"/>
    <col min="15617" max="15617" width="5.42578125" style="184" customWidth="1"/>
    <col min="15618" max="15618" width="33.5703125" style="184" customWidth="1"/>
    <col min="15619" max="15619" width="14.42578125" style="184" customWidth="1"/>
    <col min="15620" max="15621" width="12.140625" style="184" customWidth="1"/>
    <col min="15622" max="15622" width="11.28515625" style="184" bestFit="1" customWidth="1"/>
    <col min="15623" max="15623" width="11.28515625" style="184" customWidth="1"/>
    <col min="15624" max="15624" width="11.42578125" style="184" customWidth="1"/>
    <col min="15625" max="15627" width="11.28515625" style="184" customWidth="1"/>
    <col min="15628" max="15628" width="7.7109375" style="184" customWidth="1"/>
    <col min="15629" max="15629" width="9.85546875" style="184" customWidth="1"/>
    <col min="15630" max="15630" width="10.28515625" style="184" customWidth="1"/>
    <col min="15631" max="15872" width="9.140625" style="184"/>
    <col min="15873" max="15873" width="5.42578125" style="184" customWidth="1"/>
    <col min="15874" max="15874" width="33.5703125" style="184" customWidth="1"/>
    <col min="15875" max="15875" width="14.42578125" style="184" customWidth="1"/>
    <col min="15876" max="15877" width="12.140625" style="184" customWidth="1"/>
    <col min="15878" max="15878" width="11.28515625" style="184" bestFit="1" customWidth="1"/>
    <col min="15879" max="15879" width="11.28515625" style="184" customWidth="1"/>
    <col min="15880" max="15880" width="11.42578125" style="184" customWidth="1"/>
    <col min="15881" max="15883" width="11.28515625" style="184" customWidth="1"/>
    <col min="15884" max="15884" width="7.7109375" style="184" customWidth="1"/>
    <col min="15885" max="15885" width="9.85546875" style="184" customWidth="1"/>
    <col min="15886" max="15886" width="10.28515625" style="184" customWidth="1"/>
    <col min="15887" max="16128" width="9.140625" style="184"/>
    <col min="16129" max="16129" width="5.42578125" style="184" customWidth="1"/>
    <col min="16130" max="16130" width="33.5703125" style="184" customWidth="1"/>
    <col min="16131" max="16131" width="14.42578125" style="184" customWidth="1"/>
    <col min="16132" max="16133" width="12.140625" style="184" customWidth="1"/>
    <col min="16134" max="16134" width="11.28515625" style="184" bestFit="1" customWidth="1"/>
    <col min="16135" max="16135" width="11.28515625" style="184" customWidth="1"/>
    <col min="16136" max="16136" width="11.42578125" style="184" customWidth="1"/>
    <col min="16137" max="16139" width="11.28515625" style="184" customWidth="1"/>
    <col min="16140" max="16140" width="7.7109375" style="184" customWidth="1"/>
    <col min="16141" max="16141" width="9.85546875" style="184" customWidth="1"/>
    <col min="16142" max="16142" width="10.28515625" style="184" customWidth="1"/>
    <col min="16143" max="16384" width="9.140625" style="184"/>
  </cols>
  <sheetData>
    <row r="1" spans="1:256" ht="57" customHeight="1">
      <c r="A1" s="513"/>
      <c r="B1" s="630" t="s">
        <v>379</v>
      </c>
      <c r="C1" s="630"/>
      <c r="D1" s="630"/>
      <c r="E1" s="630"/>
      <c r="F1" s="630"/>
      <c r="G1" s="630"/>
      <c r="H1" s="630"/>
      <c r="I1" s="630"/>
      <c r="J1" s="630"/>
      <c r="K1" s="630"/>
      <c r="L1" s="523"/>
      <c r="M1" s="547" t="s">
        <v>380</v>
      </c>
      <c r="N1" s="524"/>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c r="BO1" s="513"/>
      <c r="BP1" s="513"/>
      <c r="BQ1" s="513"/>
      <c r="BR1" s="513"/>
      <c r="BS1" s="513"/>
      <c r="BT1" s="513"/>
      <c r="BU1" s="513"/>
      <c r="BV1" s="513"/>
      <c r="BW1" s="513"/>
      <c r="BX1" s="513"/>
      <c r="BY1" s="513"/>
      <c r="BZ1" s="513"/>
      <c r="CA1" s="513"/>
      <c r="CB1" s="513"/>
      <c r="CC1" s="513"/>
      <c r="CD1" s="513"/>
      <c r="CE1" s="513"/>
      <c r="CF1" s="513"/>
      <c r="CG1" s="513"/>
      <c r="CH1" s="513"/>
      <c r="CI1" s="513"/>
      <c r="CJ1" s="513"/>
      <c r="CK1" s="513"/>
      <c r="CL1" s="513"/>
      <c r="CM1" s="513"/>
      <c r="CN1" s="513"/>
      <c r="CO1" s="513"/>
      <c r="CP1" s="513"/>
      <c r="CQ1" s="513"/>
      <c r="CR1" s="513"/>
      <c r="CS1" s="513"/>
      <c r="CT1" s="513"/>
      <c r="CU1" s="513"/>
      <c r="CV1" s="513"/>
      <c r="CW1" s="513"/>
      <c r="CX1" s="513"/>
      <c r="CY1" s="513"/>
      <c r="CZ1" s="513"/>
      <c r="DA1" s="513"/>
      <c r="DB1" s="513"/>
      <c r="DC1" s="513"/>
      <c r="DD1" s="513"/>
      <c r="DE1" s="513"/>
      <c r="DF1" s="513"/>
      <c r="DG1" s="513"/>
      <c r="DH1" s="513"/>
      <c r="DI1" s="513"/>
      <c r="DJ1" s="513"/>
      <c r="DK1" s="513"/>
      <c r="DL1" s="513"/>
      <c r="DM1" s="513"/>
      <c r="DN1" s="513"/>
      <c r="DO1" s="513"/>
      <c r="DP1" s="513"/>
      <c r="DQ1" s="513"/>
      <c r="DR1" s="513"/>
      <c r="DS1" s="513"/>
      <c r="DT1" s="513"/>
      <c r="DU1" s="513"/>
      <c r="DV1" s="513"/>
      <c r="DW1" s="513"/>
      <c r="DX1" s="513"/>
      <c r="DY1" s="513"/>
      <c r="DZ1" s="513"/>
      <c r="EA1" s="513"/>
      <c r="EB1" s="513"/>
      <c r="EC1" s="513"/>
      <c r="ED1" s="513"/>
      <c r="EE1" s="513"/>
      <c r="EF1" s="513"/>
      <c r="EG1" s="513"/>
      <c r="EH1" s="513"/>
      <c r="EI1" s="513"/>
      <c r="EJ1" s="513"/>
      <c r="EK1" s="513"/>
      <c r="EL1" s="513"/>
      <c r="EM1" s="513"/>
      <c r="EN1" s="513"/>
      <c r="EO1" s="513"/>
      <c r="EP1" s="513"/>
      <c r="EQ1" s="513"/>
      <c r="ER1" s="513"/>
      <c r="ES1" s="513"/>
      <c r="ET1" s="513"/>
      <c r="EU1" s="513"/>
      <c r="EV1" s="513"/>
      <c r="EW1" s="513"/>
      <c r="EX1" s="513"/>
      <c r="EY1" s="513"/>
      <c r="EZ1" s="513"/>
      <c r="FA1" s="513"/>
      <c r="FB1" s="513"/>
      <c r="FC1" s="513"/>
      <c r="FD1" s="513"/>
      <c r="FE1" s="513"/>
      <c r="FF1" s="513"/>
      <c r="FG1" s="513"/>
      <c r="FH1" s="513"/>
      <c r="FI1" s="513"/>
      <c r="FJ1" s="513"/>
      <c r="FK1" s="513"/>
      <c r="FL1" s="513"/>
      <c r="FM1" s="513"/>
      <c r="FN1" s="513"/>
      <c r="FO1" s="513"/>
      <c r="FP1" s="513"/>
      <c r="FQ1" s="513"/>
      <c r="FR1" s="513"/>
      <c r="FS1" s="513"/>
      <c r="FT1" s="513"/>
      <c r="FU1" s="513"/>
      <c r="FV1" s="513"/>
      <c r="FW1" s="513"/>
      <c r="FX1" s="513"/>
      <c r="FY1" s="513"/>
      <c r="FZ1" s="513"/>
      <c r="GA1" s="513"/>
      <c r="GB1" s="513"/>
      <c r="GC1" s="513"/>
      <c r="GD1" s="513"/>
      <c r="GE1" s="513"/>
      <c r="GF1" s="513"/>
      <c r="GG1" s="513"/>
      <c r="GH1" s="513"/>
      <c r="GI1" s="513"/>
      <c r="GJ1" s="513"/>
      <c r="GK1" s="513"/>
      <c r="GL1" s="513"/>
      <c r="GM1" s="513"/>
      <c r="GN1" s="513"/>
      <c r="GO1" s="513"/>
      <c r="GP1" s="513"/>
      <c r="GQ1" s="513"/>
      <c r="GR1" s="513"/>
      <c r="GS1" s="513"/>
      <c r="GT1" s="513"/>
      <c r="GU1" s="513"/>
      <c r="GV1" s="513"/>
      <c r="GW1" s="513"/>
      <c r="GX1" s="513"/>
      <c r="GY1" s="513"/>
      <c r="GZ1" s="513"/>
      <c r="HA1" s="513"/>
      <c r="HB1" s="513"/>
      <c r="HC1" s="513"/>
      <c r="HD1" s="513"/>
      <c r="HE1" s="513"/>
      <c r="HF1" s="513"/>
      <c r="HG1" s="513"/>
      <c r="HH1" s="513"/>
      <c r="HI1" s="513"/>
      <c r="HJ1" s="513"/>
      <c r="HK1" s="513"/>
      <c r="HL1" s="513"/>
      <c r="HM1" s="513"/>
      <c r="HN1" s="513"/>
      <c r="HO1" s="513"/>
      <c r="HP1" s="513"/>
      <c r="HQ1" s="513"/>
      <c r="HR1" s="513"/>
      <c r="HS1" s="513"/>
      <c r="HT1" s="513"/>
      <c r="HU1" s="513"/>
      <c r="HV1" s="513"/>
      <c r="HW1" s="513"/>
      <c r="HX1" s="513"/>
      <c r="HY1" s="513"/>
      <c r="HZ1" s="513"/>
      <c r="IA1" s="513"/>
      <c r="IB1" s="513"/>
      <c r="IC1" s="513"/>
      <c r="ID1" s="513"/>
      <c r="IE1" s="513"/>
      <c r="IF1" s="513"/>
      <c r="IG1" s="513"/>
      <c r="IH1" s="513"/>
      <c r="II1" s="513"/>
      <c r="IJ1" s="513"/>
      <c r="IK1" s="513"/>
      <c r="IL1" s="513"/>
      <c r="IM1" s="513"/>
      <c r="IN1" s="513"/>
      <c r="IO1" s="513"/>
      <c r="IP1" s="513"/>
      <c r="IQ1" s="513"/>
      <c r="IR1" s="513"/>
      <c r="IS1" s="513"/>
      <c r="IT1" s="513"/>
      <c r="IU1" s="513"/>
      <c r="IV1" s="513"/>
    </row>
    <row r="2" spans="1:256" ht="39" customHeight="1">
      <c r="A2" s="513"/>
      <c r="B2" s="513"/>
      <c r="C2" s="523"/>
      <c r="D2" s="523"/>
      <c r="E2" s="523"/>
      <c r="F2" s="523"/>
      <c r="G2" s="523"/>
      <c r="H2" s="523"/>
      <c r="I2" s="523"/>
      <c r="J2" s="523"/>
      <c r="K2" s="523"/>
      <c r="L2" s="523"/>
      <c r="M2" s="513"/>
      <c r="N2" s="513"/>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514"/>
      <c r="AX2" s="514"/>
      <c r="AY2" s="514"/>
      <c r="AZ2" s="514"/>
      <c r="BA2" s="514"/>
      <c r="BB2" s="514"/>
      <c r="BC2" s="514"/>
      <c r="BD2" s="514"/>
      <c r="BE2" s="514"/>
      <c r="BF2" s="514"/>
      <c r="BG2" s="514"/>
      <c r="BH2" s="514"/>
      <c r="BI2" s="514"/>
      <c r="BJ2" s="514"/>
      <c r="BK2" s="514"/>
      <c r="BL2" s="514"/>
      <c r="BM2" s="514"/>
      <c r="BN2" s="514"/>
      <c r="BO2" s="514"/>
      <c r="BP2" s="514"/>
      <c r="BQ2" s="514"/>
      <c r="BR2" s="514"/>
      <c r="BS2" s="514"/>
      <c r="BT2" s="514"/>
      <c r="BU2" s="514"/>
      <c r="BV2" s="514"/>
      <c r="BW2" s="514"/>
      <c r="BX2" s="514"/>
      <c r="BY2" s="514"/>
      <c r="BZ2" s="514"/>
      <c r="CA2" s="514"/>
      <c r="CB2" s="514"/>
      <c r="CC2" s="514"/>
      <c r="CD2" s="514"/>
      <c r="CE2" s="514"/>
      <c r="CF2" s="514"/>
      <c r="CG2" s="514"/>
      <c r="CH2" s="514"/>
      <c r="CI2" s="514"/>
      <c r="CJ2" s="514"/>
      <c r="CK2" s="514"/>
      <c r="CL2" s="514"/>
      <c r="CM2" s="514"/>
      <c r="CN2" s="514"/>
      <c r="CO2" s="514"/>
      <c r="CP2" s="514"/>
      <c r="CQ2" s="514"/>
      <c r="CR2" s="514"/>
      <c r="CS2" s="514"/>
      <c r="CT2" s="514"/>
      <c r="CU2" s="514"/>
      <c r="CV2" s="514"/>
      <c r="CW2" s="514"/>
      <c r="CX2" s="514"/>
      <c r="CY2" s="514"/>
      <c r="CZ2" s="514"/>
      <c r="DA2" s="514"/>
      <c r="DB2" s="514"/>
      <c r="DC2" s="514"/>
      <c r="DD2" s="514"/>
      <c r="DE2" s="514"/>
      <c r="DF2" s="514"/>
      <c r="DG2" s="514"/>
      <c r="DH2" s="514"/>
      <c r="DI2" s="514"/>
      <c r="DJ2" s="514"/>
      <c r="DK2" s="514"/>
      <c r="DL2" s="514"/>
      <c r="DM2" s="514"/>
      <c r="DN2" s="514"/>
      <c r="DO2" s="514"/>
      <c r="DP2" s="514"/>
      <c r="DQ2" s="514"/>
      <c r="DR2" s="514"/>
      <c r="DS2" s="514"/>
      <c r="DT2" s="514"/>
      <c r="DU2" s="514"/>
      <c r="DV2" s="514"/>
      <c r="DW2" s="514"/>
      <c r="DX2" s="514"/>
      <c r="DY2" s="514"/>
      <c r="DZ2" s="514"/>
      <c r="EA2" s="514"/>
      <c r="EB2" s="514"/>
      <c r="EC2" s="514"/>
      <c r="ED2" s="514"/>
      <c r="EE2" s="514"/>
      <c r="EF2" s="514"/>
      <c r="EG2" s="514"/>
      <c r="EH2" s="514"/>
      <c r="EI2" s="514"/>
      <c r="EJ2" s="514"/>
      <c r="EK2" s="514"/>
      <c r="EL2" s="514"/>
      <c r="EM2" s="514"/>
      <c r="EN2" s="514"/>
      <c r="EO2" s="514"/>
      <c r="EP2" s="514"/>
      <c r="EQ2" s="514"/>
      <c r="ER2" s="514"/>
      <c r="ES2" s="514"/>
      <c r="ET2" s="514"/>
      <c r="EU2" s="514"/>
      <c r="EV2" s="514"/>
      <c r="EW2" s="514"/>
      <c r="EX2" s="514"/>
      <c r="EY2" s="514"/>
      <c r="EZ2" s="514"/>
      <c r="FA2" s="514"/>
      <c r="FB2" s="514"/>
      <c r="FC2" s="514"/>
      <c r="FD2" s="514"/>
      <c r="FE2" s="514"/>
      <c r="FF2" s="514"/>
      <c r="FG2" s="514"/>
      <c r="FH2" s="514"/>
      <c r="FI2" s="514"/>
      <c r="FJ2" s="514"/>
      <c r="FK2" s="514"/>
      <c r="FL2" s="514"/>
      <c r="FM2" s="514"/>
      <c r="FN2" s="514"/>
      <c r="FO2" s="514"/>
      <c r="FP2" s="514"/>
      <c r="FQ2" s="514"/>
      <c r="FR2" s="514"/>
      <c r="FS2" s="514"/>
      <c r="FT2" s="514"/>
      <c r="FU2" s="514"/>
      <c r="FV2" s="514"/>
      <c r="FW2" s="514"/>
      <c r="FX2" s="514"/>
      <c r="FY2" s="514"/>
      <c r="FZ2" s="514"/>
      <c r="GA2" s="514"/>
      <c r="GB2" s="514"/>
      <c r="GC2" s="514"/>
      <c r="GD2" s="514"/>
      <c r="GE2" s="514"/>
      <c r="GF2" s="514"/>
      <c r="GG2" s="514"/>
      <c r="GH2" s="514"/>
      <c r="GI2" s="514"/>
      <c r="GJ2" s="514"/>
      <c r="GK2" s="514"/>
      <c r="GL2" s="514"/>
      <c r="GM2" s="514"/>
      <c r="GN2" s="514"/>
      <c r="GO2" s="514"/>
      <c r="GP2" s="514"/>
      <c r="GQ2" s="514"/>
      <c r="GR2" s="514"/>
      <c r="GS2" s="514"/>
      <c r="GT2" s="514"/>
      <c r="GU2" s="514"/>
      <c r="GV2" s="514"/>
      <c r="GW2" s="514"/>
      <c r="GX2" s="514"/>
      <c r="GY2" s="514"/>
      <c r="GZ2" s="514"/>
      <c r="HA2" s="514"/>
      <c r="HB2" s="514"/>
      <c r="HC2" s="514"/>
      <c r="HD2" s="514"/>
      <c r="HE2" s="514"/>
      <c r="HF2" s="514"/>
      <c r="HG2" s="514"/>
      <c r="HH2" s="514"/>
      <c r="HI2" s="514"/>
      <c r="HJ2" s="514"/>
      <c r="HK2" s="514"/>
      <c r="HL2" s="514"/>
      <c r="HM2" s="514"/>
      <c r="HN2" s="514"/>
      <c r="HO2" s="514"/>
      <c r="HP2" s="514"/>
      <c r="HQ2" s="514"/>
      <c r="HR2" s="514"/>
      <c r="HS2" s="514"/>
      <c r="HT2" s="514"/>
      <c r="HU2" s="514"/>
      <c r="HV2" s="514"/>
      <c r="HW2" s="514"/>
      <c r="HX2" s="514"/>
      <c r="HY2" s="514"/>
      <c r="HZ2" s="514"/>
      <c r="IA2" s="514"/>
      <c r="IB2" s="514"/>
      <c r="IC2" s="514"/>
      <c r="ID2" s="514"/>
      <c r="IE2" s="514"/>
      <c r="IF2" s="514"/>
      <c r="IG2" s="514"/>
      <c r="IH2" s="514"/>
      <c r="II2" s="514"/>
      <c r="IJ2" s="514"/>
      <c r="IK2" s="514"/>
      <c r="IL2" s="514"/>
      <c r="IM2" s="514"/>
      <c r="IN2" s="514"/>
      <c r="IO2" s="514"/>
      <c r="IP2" s="514"/>
      <c r="IQ2" s="514"/>
      <c r="IR2" s="514"/>
      <c r="IS2" s="514"/>
      <c r="IT2" s="514"/>
      <c r="IU2" s="514"/>
      <c r="IV2" s="514"/>
    </row>
    <row r="3" spans="1:256" ht="18.75" customHeight="1">
      <c r="A3" s="192"/>
      <c r="B3" s="193"/>
      <c r="C3" s="194"/>
      <c r="D3" s="194"/>
      <c r="E3" s="264"/>
      <c r="F3" s="264"/>
      <c r="G3" s="347" t="s">
        <v>134</v>
      </c>
      <c r="H3" s="347"/>
      <c r="I3" s="347"/>
      <c r="J3" s="347"/>
      <c r="K3" s="347"/>
      <c r="L3" s="347"/>
      <c r="M3" s="347"/>
      <c r="N3" s="347"/>
    </row>
    <row r="4" spans="1:256" s="435" customFormat="1" ht="36" customHeight="1">
      <c r="A4" s="632" t="s">
        <v>19</v>
      </c>
      <c r="B4" s="632" t="s">
        <v>135</v>
      </c>
      <c r="C4" s="635" t="s">
        <v>174</v>
      </c>
      <c r="D4" s="636"/>
      <c r="E4" s="637" t="s">
        <v>381</v>
      </c>
      <c r="F4" s="640"/>
      <c r="G4" s="640"/>
      <c r="H4" s="640"/>
      <c r="I4" s="640"/>
      <c r="J4" s="640"/>
      <c r="K4" s="638"/>
      <c r="L4" s="635" t="s">
        <v>272</v>
      </c>
      <c r="M4" s="639"/>
      <c r="N4" s="636"/>
    </row>
    <row r="5" spans="1:256" s="435" customFormat="1" ht="48" customHeight="1">
      <c r="A5" s="633"/>
      <c r="B5" s="633"/>
      <c r="C5" s="516" t="s">
        <v>138</v>
      </c>
      <c r="D5" s="516" t="s">
        <v>139</v>
      </c>
      <c r="E5" s="516" t="s">
        <v>273</v>
      </c>
      <c r="F5" s="520" t="s">
        <v>274</v>
      </c>
      <c r="G5" s="522" t="s">
        <v>275</v>
      </c>
      <c r="H5" s="516" t="s">
        <v>276</v>
      </c>
      <c r="I5" s="518" t="s">
        <v>277</v>
      </c>
      <c r="J5" s="516" t="s">
        <v>278</v>
      </c>
      <c r="K5" s="518" t="s">
        <v>279</v>
      </c>
      <c r="L5" s="516" t="s">
        <v>138</v>
      </c>
      <c r="M5" s="516" t="s">
        <v>139</v>
      </c>
      <c r="N5" s="516" t="s">
        <v>142</v>
      </c>
    </row>
    <row r="6" spans="1:256" s="198" customFormat="1" ht="25.5" customHeight="1">
      <c r="A6" s="517" t="s">
        <v>27</v>
      </c>
      <c r="B6" s="517" t="s">
        <v>79</v>
      </c>
      <c r="C6" s="525">
        <v>1</v>
      </c>
      <c r="D6" s="517">
        <v>2</v>
      </c>
      <c r="E6" s="517">
        <v>3</v>
      </c>
      <c r="F6" s="521"/>
      <c r="G6" s="517">
        <v>3</v>
      </c>
      <c r="H6" s="521">
        <v>3</v>
      </c>
      <c r="I6" s="521">
        <v>3</v>
      </c>
      <c r="J6" s="521">
        <v>3</v>
      </c>
      <c r="K6" s="521">
        <v>3</v>
      </c>
      <c r="L6" s="517" t="s">
        <v>399</v>
      </c>
      <c r="M6" s="515" t="s">
        <v>400</v>
      </c>
      <c r="N6" s="515">
        <v>6</v>
      </c>
    </row>
    <row r="7" spans="1:256" s="177" customFormat="1" ht="36.75" customHeight="1">
      <c r="A7" s="199"/>
      <c r="B7" s="350" t="s">
        <v>382</v>
      </c>
      <c r="C7" s="351" t="e">
        <f>C8</f>
        <v>#REF!</v>
      </c>
      <c r="D7" s="351" t="e">
        <f>D8</f>
        <v>#REF!</v>
      </c>
      <c r="E7" s="351">
        <f>E8</f>
        <v>2116524.1632009996</v>
      </c>
      <c r="F7" s="351"/>
      <c r="G7" s="351" t="e">
        <f>G8</f>
        <v>#REF!</v>
      </c>
      <c r="H7" s="351">
        <f>H8</f>
        <v>0</v>
      </c>
      <c r="I7" s="526">
        <f>I8</f>
        <v>0</v>
      </c>
      <c r="J7" s="526">
        <f>K7-I7</f>
        <v>0</v>
      </c>
      <c r="K7" s="351">
        <f>K8+K51</f>
        <v>0</v>
      </c>
      <c r="L7" s="527"/>
      <c r="M7" s="528"/>
      <c r="N7" s="529"/>
    </row>
    <row r="8" spans="1:256" s="177" customFormat="1" ht="36.75" customHeight="1">
      <c r="A8" s="58" t="s">
        <v>27</v>
      </c>
      <c r="B8" s="201" t="s">
        <v>383</v>
      </c>
      <c r="C8" s="355" t="e">
        <f>C9+C50</f>
        <v>#REF!</v>
      </c>
      <c r="D8" s="355" t="e">
        <f>D9+D50</f>
        <v>#REF!</v>
      </c>
      <c r="E8" s="355">
        <f>E9+E50</f>
        <v>2116524.1632009996</v>
      </c>
      <c r="F8" s="355"/>
      <c r="G8" s="355" t="e">
        <f>G9+G50</f>
        <v>#REF!</v>
      </c>
      <c r="H8" s="355"/>
      <c r="I8" s="355">
        <f>I9+I50</f>
        <v>0</v>
      </c>
      <c r="J8" s="355">
        <f>J9+J50</f>
        <v>0</v>
      </c>
      <c r="K8" s="355">
        <f>K9+K50</f>
        <v>0</v>
      </c>
      <c r="L8" s="353"/>
      <c r="M8" s="336"/>
      <c r="N8" s="354"/>
    </row>
    <row r="9" spans="1:256" s="177" customFormat="1" ht="22.5" customHeight="1">
      <c r="A9" s="58" t="s">
        <v>20</v>
      </c>
      <c r="B9" s="333" t="s">
        <v>96</v>
      </c>
      <c r="C9" s="539" t="e">
        <f>C10+C17+C24+C30+C37+C38+C39+C40+C41+C42+C47+C48+C49</f>
        <v>#REF!</v>
      </c>
      <c r="D9" s="539" t="e">
        <f>D10+D17+D24+D30+D37+D38+D39+D40+D41+D42+D47+D48+D49</f>
        <v>#REF!</v>
      </c>
      <c r="E9" s="539">
        <f>'[1]010.1'!E8</f>
        <v>2099355.5940959998</v>
      </c>
      <c r="F9" s="539"/>
      <c r="G9" s="539" t="e">
        <f t="shared" ref="G9:L9" si="0">G10+G17+G24+G30+G37+G38+G39+G40+G41+G42+G47+G48+G49</f>
        <v>#REF!</v>
      </c>
      <c r="H9" s="539"/>
      <c r="I9" s="539">
        <f t="shared" si="0"/>
        <v>0</v>
      </c>
      <c r="J9" s="539">
        <f t="shared" si="0"/>
        <v>0</v>
      </c>
      <c r="K9" s="539">
        <f t="shared" si="0"/>
        <v>0</v>
      </c>
      <c r="L9" s="539">
        <f t="shared" si="0"/>
        <v>0</v>
      </c>
      <c r="M9" s="355">
        <f>M10+M17+M24+M30+M37+M38+M39+M40+M41+M42+M47+M48</f>
        <v>0</v>
      </c>
      <c r="N9" s="355">
        <f>N10+N17+N24+N30+N37+N38+N39+N40+N41+N42+N47+N48</f>
        <v>0</v>
      </c>
    </row>
    <row r="10" spans="1:256" s="177" customFormat="1" ht="22.5" customHeight="1">
      <c r="A10" s="356">
        <v>1</v>
      </c>
      <c r="B10" s="357" t="s">
        <v>97</v>
      </c>
      <c r="C10" s="362" t="e">
        <f>#REF!</f>
        <v>#REF!</v>
      </c>
      <c r="D10" s="362" t="e">
        <f>#REF!</f>
        <v>#REF!</v>
      </c>
      <c r="E10" s="355">
        <f>'[1]010.1'!E9</f>
        <v>47869.205333999998</v>
      </c>
      <c r="F10" s="362"/>
      <c r="G10" s="362" t="e">
        <f>#REF!</f>
        <v>#REF!</v>
      </c>
      <c r="H10" s="359">
        <f>SUM(H11:H16)</f>
        <v>0</v>
      </c>
      <c r="I10" s="359">
        <f>SUM(I11:I16)</f>
        <v>0</v>
      </c>
      <c r="J10" s="359">
        <f>SUM(J11:J16)</f>
        <v>0</v>
      </c>
      <c r="K10" s="359">
        <f>SUM(K11:K16)</f>
        <v>0</v>
      </c>
      <c r="L10" s="360"/>
      <c r="M10" s="361"/>
      <c r="N10" s="361"/>
    </row>
    <row r="11" spans="1:256" s="177" customFormat="1" ht="22.5" customHeight="1">
      <c r="A11" s="59" t="s">
        <v>236</v>
      </c>
      <c r="B11" s="202" t="s">
        <v>148</v>
      </c>
      <c r="C11" s="362" t="e">
        <f>#REF!</f>
        <v>#REF!</v>
      </c>
      <c r="D11" s="362" t="e">
        <f>#REF!</f>
        <v>#REF!</v>
      </c>
      <c r="E11" s="355">
        <f>'[1]010.1'!E10</f>
        <v>25072</v>
      </c>
      <c r="F11" s="362"/>
      <c r="G11" s="362" t="e">
        <f>#REF!</f>
        <v>#REF!</v>
      </c>
      <c r="H11" s="363"/>
      <c r="I11" s="363"/>
      <c r="J11" s="363"/>
      <c r="K11" s="365"/>
      <c r="L11" s="353"/>
      <c r="M11" s="336"/>
      <c r="N11" s="336"/>
      <c r="P11" s="176"/>
    </row>
    <row r="12" spans="1:256" s="205" customFormat="1" ht="22.5" customHeight="1">
      <c r="A12" s="59" t="s">
        <v>237</v>
      </c>
      <c r="B12" s="202" t="s">
        <v>149</v>
      </c>
      <c r="C12" s="362" t="e">
        <f>#REF!</f>
        <v>#REF!</v>
      </c>
      <c r="D12" s="362" t="e">
        <f>#REF!</f>
        <v>#REF!</v>
      </c>
      <c r="E12" s="355">
        <f>'[1]010.1'!E11</f>
        <v>4970.2053340000002</v>
      </c>
      <c r="F12" s="362"/>
      <c r="G12" s="362" t="e">
        <f>#REF!</f>
        <v>#REF!</v>
      </c>
      <c r="H12" s="363"/>
      <c r="I12" s="363"/>
      <c r="J12" s="363"/>
      <c r="K12" s="530"/>
      <c r="L12" s="209"/>
      <c r="M12" s="367"/>
      <c r="N12" s="367"/>
    </row>
    <row r="13" spans="1:256" s="205" customFormat="1" ht="38.25" customHeight="1">
      <c r="A13" s="59" t="s">
        <v>238</v>
      </c>
      <c r="B13" s="202" t="s">
        <v>150</v>
      </c>
      <c r="C13" s="362" t="e">
        <f>#REF!</f>
        <v>#REF!</v>
      </c>
      <c r="D13" s="362" t="e">
        <f>#REF!</f>
        <v>#REF!</v>
      </c>
      <c r="E13" s="355">
        <f>'[1]010.1'!E12</f>
        <v>17825</v>
      </c>
      <c r="F13" s="362"/>
      <c r="G13" s="362" t="e">
        <f>#REF!</f>
        <v>#REF!</v>
      </c>
      <c r="H13" s="363"/>
      <c r="I13" s="363"/>
      <c r="J13" s="363"/>
      <c r="K13" s="365"/>
      <c r="L13" s="209"/>
      <c r="M13" s="367"/>
      <c r="N13" s="367"/>
    </row>
    <row r="14" spans="1:256" s="205" customFormat="1" ht="22.5" customHeight="1">
      <c r="A14" s="59" t="s">
        <v>239</v>
      </c>
      <c r="B14" s="202" t="s">
        <v>151</v>
      </c>
      <c r="C14" s="362" t="e">
        <f>#REF!</f>
        <v>#REF!</v>
      </c>
      <c r="D14" s="362" t="e">
        <f>#REF!</f>
        <v>#REF!</v>
      </c>
      <c r="E14" s="355">
        <f>'[1]010.1'!E13</f>
        <v>0</v>
      </c>
      <c r="F14" s="362"/>
      <c r="G14" s="362" t="e">
        <f>#REF!</f>
        <v>#REF!</v>
      </c>
      <c r="H14" s="363"/>
      <c r="I14" s="531"/>
      <c r="J14" s="363"/>
      <c r="K14" s="365"/>
      <c r="L14" s="209"/>
      <c r="M14" s="367"/>
      <c r="N14" s="367"/>
    </row>
    <row r="15" spans="1:256" s="205" customFormat="1" ht="22.5" customHeight="1">
      <c r="A15" s="59" t="s">
        <v>0</v>
      </c>
      <c r="B15" s="202" t="s">
        <v>152</v>
      </c>
      <c r="C15" s="362" t="e">
        <f>#REF!</f>
        <v>#REF!</v>
      </c>
      <c r="D15" s="362" t="e">
        <f>#REF!</f>
        <v>#REF!</v>
      </c>
      <c r="E15" s="355">
        <f>'[1]010.1'!E14</f>
        <v>1</v>
      </c>
      <c r="F15" s="362"/>
      <c r="G15" s="362" t="e">
        <f>#REF!</f>
        <v>#REF!</v>
      </c>
      <c r="H15" s="363"/>
      <c r="I15" s="366"/>
      <c r="J15" s="363"/>
      <c r="K15" s="368"/>
      <c r="L15" s="209"/>
      <c r="M15" s="367"/>
      <c r="N15" s="367"/>
    </row>
    <row r="16" spans="1:256" s="205" customFormat="1" ht="22.5" customHeight="1">
      <c r="A16" s="59" t="s">
        <v>1</v>
      </c>
      <c r="B16" s="202" t="s">
        <v>153</v>
      </c>
      <c r="C16" s="362" t="e">
        <f>#REF!</f>
        <v>#REF!</v>
      </c>
      <c r="D16" s="362" t="e">
        <f>#REF!</f>
        <v>#REF!</v>
      </c>
      <c r="E16" s="355">
        <f>'[1]010.1'!E15</f>
        <v>1</v>
      </c>
      <c r="F16" s="362"/>
      <c r="G16" s="362" t="e">
        <f>#REF!</f>
        <v>#REF!</v>
      </c>
      <c r="H16" s="363"/>
      <c r="I16" s="366"/>
      <c r="J16" s="363"/>
      <c r="K16" s="368"/>
      <c r="L16" s="209"/>
      <c r="M16" s="367"/>
      <c r="N16" s="367"/>
    </row>
    <row r="17" spans="1:14" s="205" customFormat="1" ht="18" customHeight="1">
      <c r="A17" s="59">
        <v>2</v>
      </c>
      <c r="B17" s="357" t="s">
        <v>98</v>
      </c>
      <c r="C17" s="358" t="e">
        <f>#REF!</f>
        <v>#REF!</v>
      </c>
      <c r="D17" s="358" t="e">
        <f>#REF!</f>
        <v>#REF!</v>
      </c>
      <c r="E17" s="539">
        <f>'[1]010.1'!E16</f>
        <v>93117.212645000007</v>
      </c>
      <c r="F17" s="358"/>
      <c r="G17" s="358" t="e">
        <f>#REF!</f>
        <v>#REF!</v>
      </c>
      <c r="H17" s="363"/>
      <c r="I17" s="370">
        <f>SUM(I18:I23)</f>
        <v>0</v>
      </c>
      <c r="J17" s="363">
        <f>K17-I17</f>
        <v>0</v>
      </c>
      <c r="K17" s="369">
        <f>SUM(K18:K23)</f>
        <v>0</v>
      </c>
      <c r="L17" s="369"/>
      <c r="M17" s="369"/>
      <c r="N17" s="369"/>
    </row>
    <row r="18" spans="1:14" s="205" customFormat="1" ht="21" customHeight="1">
      <c r="A18" s="59" t="s">
        <v>94</v>
      </c>
      <c r="B18" s="202" t="s">
        <v>148</v>
      </c>
      <c r="C18" s="362" t="e">
        <f>#REF!</f>
        <v>#REF!</v>
      </c>
      <c r="D18" s="362" t="e">
        <f>#REF!</f>
        <v>#REF!</v>
      </c>
      <c r="E18" s="355">
        <f>'[1]010.1'!E17</f>
        <v>59841.608395000003</v>
      </c>
      <c r="F18" s="362"/>
      <c r="G18" s="362" t="e">
        <f>#REF!</f>
        <v>#REF!</v>
      </c>
      <c r="H18" s="363"/>
      <c r="I18" s="366"/>
      <c r="J18" s="363"/>
      <c r="K18" s="368"/>
      <c r="L18" s="209"/>
      <c r="M18" s="367"/>
      <c r="N18" s="367"/>
    </row>
    <row r="19" spans="1:14" s="205" customFormat="1" ht="21" customHeight="1">
      <c r="A19" s="59" t="s">
        <v>95</v>
      </c>
      <c r="B19" s="202" t="s">
        <v>149</v>
      </c>
      <c r="C19" s="362" t="e">
        <f>#REF!</f>
        <v>#REF!</v>
      </c>
      <c r="D19" s="362" t="e">
        <f>#REF!</f>
        <v>#REF!</v>
      </c>
      <c r="E19" s="355">
        <f>'[1]010.1'!E18</f>
        <v>18254.119286000001</v>
      </c>
      <c r="F19" s="362"/>
      <c r="G19" s="362" t="e">
        <f>#REF!</f>
        <v>#REF!</v>
      </c>
      <c r="H19" s="363"/>
      <c r="I19" s="366"/>
      <c r="J19" s="363"/>
      <c r="K19" s="532"/>
      <c r="L19" s="209"/>
      <c r="M19" s="367"/>
      <c r="N19" s="367"/>
    </row>
    <row r="20" spans="1:14" s="205" customFormat="1" ht="30" customHeight="1">
      <c r="A20" s="59" t="s">
        <v>240</v>
      </c>
      <c r="B20" s="202" t="s">
        <v>150</v>
      </c>
      <c r="C20" s="362" t="e">
        <f>#REF!</f>
        <v>#REF!</v>
      </c>
      <c r="D20" s="362" t="e">
        <f>#REF!</f>
        <v>#REF!</v>
      </c>
      <c r="E20" s="355">
        <f>'[1]010.1'!E19</f>
        <v>-9.2719999993278179E-3</v>
      </c>
      <c r="F20" s="362"/>
      <c r="G20" s="362" t="e">
        <f>#REF!</f>
        <v>#REF!</v>
      </c>
      <c r="H20" s="363"/>
      <c r="I20" s="366"/>
      <c r="J20" s="363"/>
      <c r="K20" s="532"/>
      <c r="L20" s="209"/>
      <c r="M20" s="367"/>
      <c r="N20" s="367"/>
    </row>
    <row r="21" spans="1:14" s="205" customFormat="1" ht="21.75" customHeight="1">
      <c r="A21" s="59" t="s">
        <v>2</v>
      </c>
      <c r="B21" s="202" t="s">
        <v>151</v>
      </c>
      <c r="C21" s="362" t="e">
        <f>#REF!</f>
        <v>#REF!</v>
      </c>
      <c r="D21" s="362" t="e">
        <f>#REF!</f>
        <v>#REF!</v>
      </c>
      <c r="E21" s="355">
        <f>'[1]010.1'!E20</f>
        <v>5643.1356780000006</v>
      </c>
      <c r="F21" s="362"/>
      <c r="G21" s="362" t="e">
        <f>#REF!</f>
        <v>#REF!</v>
      </c>
      <c r="H21" s="363"/>
      <c r="I21" s="533"/>
      <c r="J21" s="363"/>
      <c r="K21" s="368"/>
      <c r="L21" s="209"/>
      <c r="M21" s="367"/>
      <c r="N21" s="367"/>
    </row>
    <row r="22" spans="1:14" s="212" customFormat="1" ht="21.75" customHeight="1">
      <c r="A22" s="59" t="s">
        <v>3</v>
      </c>
      <c r="B22" s="202" t="s">
        <v>152</v>
      </c>
      <c r="C22" s="362" t="e">
        <f>#REF!</f>
        <v>#REF!</v>
      </c>
      <c r="D22" s="362" t="e">
        <f>#REF!</f>
        <v>#REF!</v>
      </c>
      <c r="E22" s="355">
        <f>'[1]010.1'!E21</f>
        <v>0.5</v>
      </c>
      <c r="F22" s="362"/>
      <c r="G22" s="362" t="e">
        <f>#REF!</f>
        <v>#REF!</v>
      </c>
      <c r="H22" s="363"/>
      <c r="I22" s="366"/>
      <c r="J22" s="363"/>
      <c r="K22" s="368"/>
      <c r="L22" s="209"/>
      <c r="M22" s="371"/>
      <c r="N22" s="371"/>
    </row>
    <row r="23" spans="1:14" s="205" customFormat="1" ht="21.75" customHeight="1">
      <c r="A23" s="59" t="s">
        <v>4</v>
      </c>
      <c r="B23" s="202" t="s">
        <v>153</v>
      </c>
      <c r="C23" s="362" t="e">
        <f>#REF!</f>
        <v>#REF!</v>
      </c>
      <c r="D23" s="362" t="e">
        <f>#REF!</f>
        <v>#REF!</v>
      </c>
      <c r="E23" s="355">
        <f>'[1]010.1'!E22</f>
        <v>9377.8585579999981</v>
      </c>
      <c r="F23" s="362"/>
      <c r="G23" s="362" t="e">
        <f>#REF!</f>
        <v>#REF!</v>
      </c>
      <c r="H23" s="363"/>
      <c r="I23" s="366"/>
      <c r="J23" s="363"/>
      <c r="K23" s="368"/>
      <c r="L23" s="209"/>
      <c r="M23" s="372"/>
      <c r="N23" s="367"/>
    </row>
    <row r="24" spans="1:14" s="205" customFormat="1" ht="39" customHeight="1">
      <c r="A24" s="356">
        <v>3</v>
      </c>
      <c r="B24" s="357" t="s">
        <v>154</v>
      </c>
      <c r="C24" s="362" t="e">
        <f>#REF!</f>
        <v>#REF!</v>
      </c>
      <c r="D24" s="362" t="e">
        <f>#REF!</f>
        <v>#REF!</v>
      </c>
      <c r="E24" s="355">
        <f>'[1]010.1'!E23</f>
        <v>21940.700362</v>
      </c>
      <c r="F24" s="362"/>
      <c r="G24" s="362" t="e">
        <f>#REF!</f>
        <v>#REF!</v>
      </c>
      <c r="H24" s="363"/>
      <c r="I24" s="370">
        <f>SUM(I25:I29)</f>
        <v>0</v>
      </c>
      <c r="J24" s="363">
        <f>K24-I24</f>
        <v>0</v>
      </c>
      <c r="K24" s="369">
        <f>SUM(K25:K29)</f>
        <v>0</v>
      </c>
      <c r="L24" s="369"/>
      <c r="M24" s="369"/>
      <c r="N24" s="369"/>
    </row>
    <row r="25" spans="1:14" s="205" customFormat="1" ht="22.5" customHeight="1">
      <c r="A25" s="59" t="s">
        <v>242</v>
      </c>
      <c r="B25" s="202" t="s">
        <v>148</v>
      </c>
      <c r="C25" s="362" t="e">
        <f>#REF!</f>
        <v>#REF!</v>
      </c>
      <c r="D25" s="362" t="e">
        <f>#REF!</f>
        <v>#REF!</v>
      </c>
      <c r="E25" s="355">
        <f>'[1]010.1'!E24</f>
        <v>3798.1029319999998</v>
      </c>
      <c r="F25" s="362"/>
      <c r="G25" s="362" t="e">
        <f>#REF!</f>
        <v>#REF!</v>
      </c>
      <c r="H25" s="363"/>
      <c r="I25" s="366"/>
      <c r="J25" s="363"/>
      <c r="K25" s="368"/>
      <c r="L25" s="209"/>
      <c r="M25" s="338"/>
      <c r="N25" s="367"/>
    </row>
    <row r="26" spans="1:14" s="205" customFormat="1" ht="22.5" customHeight="1">
      <c r="A26" s="59" t="s">
        <v>243</v>
      </c>
      <c r="B26" s="202" t="s">
        <v>149</v>
      </c>
      <c r="C26" s="362" t="e">
        <f>#REF!</f>
        <v>#REF!</v>
      </c>
      <c r="D26" s="362" t="e">
        <f>#REF!</f>
        <v>#REF!</v>
      </c>
      <c r="E26" s="355">
        <f>'[1]010.1'!E25</f>
        <v>18109.916854999999</v>
      </c>
      <c r="F26" s="362"/>
      <c r="G26" s="362" t="e">
        <f>#REF!</f>
        <v>#REF!</v>
      </c>
      <c r="H26" s="363"/>
      <c r="I26" s="366"/>
      <c r="J26" s="363"/>
      <c r="K26" s="368"/>
      <c r="L26" s="209"/>
      <c r="M26" s="367"/>
      <c r="N26" s="367"/>
    </row>
    <row r="27" spans="1:14" s="205" customFormat="1" ht="22.5" customHeight="1">
      <c r="A27" s="59" t="s">
        <v>244</v>
      </c>
      <c r="B27" s="202" t="s">
        <v>111</v>
      </c>
      <c r="C27" s="362" t="e">
        <f>#REF!</f>
        <v>#REF!</v>
      </c>
      <c r="D27" s="362" t="e">
        <f>#REF!</f>
        <v>#REF!</v>
      </c>
      <c r="E27" s="355">
        <f>'[1]010.1'!E26</f>
        <v>20.163723000000001</v>
      </c>
      <c r="F27" s="362"/>
      <c r="G27" s="362" t="e">
        <f>#REF!</f>
        <v>#REF!</v>
      </c>
      <c r="H27" s="363"/>
      <c r="I27" s="366"/>
      <c r="J27" s="363"/>
      <c r="K27" s="368"/>
      <c r="L27" s="209"/>
      <c r="M27" s="367"/>
      <c r="N27" s="367"/>
    </row>
    <row r="28" spans="1:14" s="205" customFormat="1" ht="22.5" customHeight="1">
      <c r="A28" s="59" t="s">
        <v>8</v>
      </c>
      <c r="B28" s="202" t="s">
        <v>151</v>
      </c>
      <c r="C28" s="362" t="e">
        <f>#REF!</f>
        <v>#REF!</v>
      </c>
      <c r="D28" s="362" t="e">
        <f>#REF!</f>
        <v>#REF!</v>
      </c>
      <c r="E28" s="355">
        <f>'[1]010.1'!E27</f>
        <v>0</v>
      </c>
      <c r="F28" s="362"/>
      <c r="G28" s="362" t="e">
        <f>#REF!</f>
        <v>#REF!</v>
      </c>
      <c r="H28" s="363"/>
      <c r="I28" s="366"/>
      <c r="J28" s="363"/>
      <c r="K28" s="368"/>
      <c r="L28" s="209"/>
      <c r="M28" s="367"/>
      <c r="N28" s="367"/>
    </row>
    <row r="29" spans="1:14" s="205" customFormat="1" ht="22.5" customHeight="1">
      <c r="A29" s="59" t="s">
        <v>9</v>
      </c>
      <c r="B29" s="202" t="s">
        <v>153</v>
      </c>
      <c r="C29" s="362" t="e">
        <f>#REF!</f>
        <v>#REF!</v>
      </c>
      <c r="D29" s="362" t="e">
        <f>#REF!</f>
        <v>#REF!</v>
      </c>
      <c r="E29" s="355">
        <f>'[1]010.1'!E28</f>
        <v>12.516852</v>
      </c>
      <c r="F29" s="362"/>
      <c r="G29" s="362" t="e">
        <f>#REF!</f>
        <v>#REF!</v>
      </c>
      <c r="H29" s="363"/>
      <c r="I29" s="366"/>
      <c r="J29" s="363"/>
      <c r="K29" s="368"/>
      <c r="L29" s="209"/>
      <c r="M29" s="367"/>
      <c r="N29" s="367"/>
    </row>
    <row r="30" spans="1:14" s="205" customFormat="1" ht="20.25" customHeight="1">
      <c r="A30" s="356">
        <v>4</v>
      </c>
      <c r="B30" s="357" t="s">
        <v>155</v>
      </c>
      <c r="C30" s="362" t="e">
        <f>#REF!</f>
        <v>#REF!</v>
      </c>
      <c r="D30" s="362" t="e">
        <f>#REF!</f>
        <v>#REF!</v>
      </c>
      <c r="E30" s="355">
        <f>'[1]010.1'!E29</f>
        <v>318506.10038600001</v>
      </c>
      <c r="F30" s="362"/>
      <c r="G30" s="362" t="e">
        <f>#REF!</f>
        <v>#REF!</v>
      </c>
      <c r="H30" s="363"/>
      <c r="I30" s="374">
        <f>SUM(I31:I36)</f>
        <v>0</v>
      </c>
      <c r="J30" s="363">
        <f>K30-I30</f>
        <v>0</v>
      </c>
      <c r="K30" s="373">
        <f>SUM(K31:K36)</f>
        <v>0</v>
      </c>
      <c r="L30" s="373"/>
      <c r="M30" s="373"/>
      <c r="N30" s="373"/>
    </row>
    <row r="31" spans="1:14" s="205" customFormat="1" ht="26.25" customHeight="1">
      <c r="A31" s="59" t="s">
        <v>280</v>
      </c>
      <c r="B31" s="202" t="s">
        <v>148</v>
      </c>
      <c r="C31" s="362" t="e">
        <f>#REF!</f>
        <v>#REF!</v>
      </c>
      <c r="D31" s="362" t="e">
        <f>#REF!</f>
        <v>#REF!</v>
      </c>
      <c r="E31" s="355">
        <f>'[1]010.1'!E30</f>
        <v>135049.00699299999</v>
      </c>
      <c r="F31" s="362"/>
      <c r="G31" s="362" t="e">
        <f>#REF!</f>
        <v>#REF!</v>
      </c>
      <c r="H31" s="363"/>
      <c r="I31" s="366"/>
      <c r="J31" s="363"/>
      <c r="K31" s="368"/>
      <c r="L31" s="209"/>
      <c r="M31" s="367"/>
      <c r="N31" s="367"/>
    </row>
    <row r="32" spans="1:14" s="205" customFormat="1" ht="26.25" customHeight="1">
      <c r="A32" s="59" t="s">
        <v>281</v>
      </c>
      <c r="B32" s="202" t="s">
        <v>149</v>
      </c>
      <c r="C32" s="362" t="e">
        <f>#REF!</f>
        <v>#REF!</v>
      </c>
      <c r="D32" s="362" t="e">
        <f>#REF!</f>
        <v>#REF!</v>
      </c>
      <c r="E32" s="355">
        <f>'[1]010.1'!E31</f>
        <v>178045.41706200002</v>
      </c>
      <c r="F32" s="362"/>
      <c r="G32" s="362" t="e">
        <f>#REF!</f>
        <v>#REF!</v>
      </c>
      <c r="H32" s="363"/>
      <c r="I32" s="366"/>
      <c r="J32" s="363"/>
      <c r="K32" s="368"/>
      <c r="L32" s="209"/>
      <c r="M32" s="367"/>
      <c r="N32" s="367"/>
    </row>
    <row r="33" spans="1:14" s="205" customFormat="1" ht="36" customHeight="1">
      <c r="A33" s="59" t="s">
        <v>282</v>
      </c>
      <c r="B33" s="202" t="s">
        <v>150</v>
      </c>
      <c r="C33" s="362" t="e">
        <f>#REF!</f>
        <v>#REF!</v>
      </c>
      <c r="D33" s="362" t="e">
        <f>#REF!</f>
        <v>#REF!</v>
      </c>
      <c r="E33" s="355">
        <f>'[1]010.1'!E32</f>
        <v>975.71136300000001</v>
      </c>
      <c r="F33" s="362"/>
      <c r="G33" s="362" t="e">
        <f>#REF!</f>
        <v>#REF!</v>
      </c>
      <c r="H33" s="363"/>
      <c r="I33" s="366"/>
      <c r="J33" s="363"/>
      <c r="K33" s="368"/>
      <c r="L33" s="209"/>
      <c r="M33" s="367"/>
      <c r="N33" s="367"/>
    </row>
    <row r="34" spans="1:14" s="205" customFormat="1" ht="26.25" customHeight="1">
      <c r="A34" s="59" t="s">
        <v>283</v>
      </c>
      <c r="B34" s="202" t="s">
        <v>151</v>
      </c>
      <c r="C34" s="362" t="e">
        <f>#REF!</f>
        <v>#REF!</v>
      </c>
      <c r="D34" s="362" t="e">
        <f>#REF!</f>
        <v>#REF!</v>
      </c>
      <c r="E34" s="355">
        <f>'[1]010.1'!E33</f>
        <v>1772.467132</v>
      </c>
      <c r="F34" s="362"/>
      <c r="G34" s="362" t="e">
        <f>#REF!</f>
        <v>#REF!</v>
      </c>
      <c r="H34" s="363"/>
      <c r="I34" s="366"/>
      <c r="J34" s="363"/>
      <c r="K34" s="368"/>
      <c r="L34" s="209"/>
      <c r="M34" s="367"/>
      <c r="N34" s="367"/>
    </row>
    <row r="35" spans="1:14" s="205" customFormat="1" ht="26.25" customHeight="1">
      <c r="A35" s="59" t="s">
        <v>284</v>
      </c>
      <c r="B35" s="202" t="s">
        <v>152</v>
      </c>
      <c r="C35" s="362" t="e">
        <f>#REF!</f>
        <v>#REF!</v>
      </c>
      <c r="D35" s="362" t="e">
        <f>#REF!</f>
        <v>#REF!</v>
      </c>
      <c r="E35" s="355">
        <f>'[1]010.1'!E34</f>
        <v>42.745000000000005</v>
      </c>
      <c r="F35" s="362"/>
      <c r="G35" s="362" t="e">
        <f>#REF!</f>
        <v>#REF!</v>
      </c>
      <c r="H35" s="363"/>
      <c r="I35" s="366"/>
      <c r="J35" s="363"/>
      <c r="K35" s="368"/>
      <c r="L35" s="209"/>
      <c r="M35" s="367"/>
      <c r="N35" s="367"/>
    </row>
    <row r="36" spans="1:14" s="205" customFormat="1" ht="20.25" customHeight="1">
      <c r="A36" s="59" t="s">
        <v>285</v>
      </c>
      <c r="B36" s="202" t="s">
        <v>153</v>
      </c>
      <c r="C36" s="362" t="e">
        <f>#REF!</f>
        <v>#REF!</v>
      </c>
      <c r="D36" s="362" t="e">
        <f>#REF!</f>
        <v>#REF!</v>
      </c>
      <c r="E36" s="355">
        <f>'[1]010.1'!E35</f>
        <v>2620.7528360000001</v>
      </c>
      <c r="F36" s="362"/>
      <c r="G36" s="362" t="e">
        <f>#REF!</f>
        <v>#REF!</v>
      </c>
      <c r="H36" s="363"/>
      <c r="I36" s="366"/>
      <c r="J36" s="363"/>
      <c r="K36" s="368"/>
      <c r="L36" s="209"/>
      <c r="M36" s="367"/>
      <c r="N36" s="367"/>
    </row>
    <row r="37" spans="1:14" s="207" customFormat="1" ht="24" customHeight="1">
      <c r="A37" s="59">
        <v>5</v>
      </c>
      <c r="B37" s="202" t="s">
        <v>253</v>
      </c>
      <c r="C37" s="362" t="e">
        <f>#REF!</f>
        <v>#REF!</v>
      </c>
      <c r="D37" s="362" t="e">
        <f>#REF!</f>
        <v>#REF!</v>
      </c>
      <c r="E37" s="355">
        <f>'[1]010.1'!E36</f>
        <v>36465.873264000002</v>
      </c>
      <c r="F37" s="362"/>
      <c r="G37" s="362" t="e">
        <f>#REF!</f>
        <v>#REF!</v>
      </c>
      <c r="H37" s="363"/>
      <c r="I37" s="366"/>
      <c r="J37" s="363"/>
      <c r="K37" s="368"/>
      <c r="L37" s="213"/>
      <c r="M37" s="375"/>
      <c r="N37" s="375"/>
    </row>
    <row r="38" spans="1:14" s="177" customFormat="1" ht="24" customHeight="1">
      <c r="A38" s="59">
        <v>6</v>
      </c>
      <c r="B38" s="202" t="s">
        <v>99</v>
      </c>
      <c r="C38" s="362" t="e">
        <f>#REF!</f>
        <v>#REF!</v>
      </c>
      <c r="D38" s="362" t="e">
        <f>#REF!</f>
        <v>#REF!</v>
      </c>
      <c r="E38" s="355">
        <f>'[1]010.1'!E37</f>
        <v>232.5205</v>
      </c>
      <c r="F38" s="362"/>
      <c r="G38" s="362" t="e">
        <f>#REF!</f>
        <v>#REF!</v>
      </c>
      <c r="H38" s="363"/>
      <c r="I38" s="364"/>
      <c r="J38" s="363"/>
      <c r="K38" s="376"/>
      <c r="L38" s="353"/>
      <c r="M38" s="354"/>
      <c r="N38" s="354"/>
    </row>
    <row r="39" spans="1:14" s="177" customFormat="1" ht="24" customHeight="1">
      <c r="A39" s="59">
        <v>7</v>
      </c>
      <c r="B39" s="202" t="s">
        <v>100</v>
      </c>
      <c r="C39" s="362" t="e">
        <f>#REF!</f>
        <v>#REF!</v>
      </c>
      <c r="D39" s="362" t="e">
        <f>#REF!</f>
        <v>#REF!</v>
      </c>
      <c r="E39" s="355">
        <f>'[1]010.1'!E38</f>
        <v>107272.726667</v>
      </c>
      <c r="F39" s="362"/>
      <c r="G39" s="362" t="e">
        <f>#REF!</f>
        <v>#REF!</v>
      </c>
      <c r="H39" s="363"/>
      <c r="I39" s="364"/>
      <c r="J39" s="363"/>
      <c r="K39" s="376"/>
      <c r="L39" s="353"/>
      <c r="M39" s="354"/>
      <c r="N39" s="354"/>
    </row>
    <row r="40" spans="1:14" s="207" customFormat="1" ht="24" customHeight="1">
      <c r="A40" s="59">
        <v>8</v>
      </c>
      <c r="B40" s="202" t="s">
        <v>10</v>
      </c>
      <c r="C40" s="362" t="e">
        <f>#REF!</f>
        <v>#REF!</v>
      </c>
      <c r="D40" s="362" t="e">
        <f>#REF!</f>
        <v>#REF!</v>
      </c>
      <c r="E40" s="355">
        <f>'[1]010.1'!E39</f>
        <v>507004.40037199995</v>
      </c>
      <c r="F40" s="362"/>
      <c r="G40" s="362" t="e">
        <f>#REF!</f>
        <v>#REF!</v>
      </c>
      <c r="H40" s="363"/>
      <c r="I40" s="366"/>
      <c r="J40" s="363"/>
      <c r="K40" s="368"/>
      <c r="L40" s="213"/>
      <c r="M40" s="338"/>
      <c r="N40" s="375"/>
    </row>
    <row r="41" spans="1:14" s="205" customFormat="1" ht="24" customHeight="1">
      <c r="A41" s="59">
        <v>9</v>
      </c>
      <c r="B41" s="202" t="s">
        <v>101</v>
      </c>
      <c r="C41" s="362" t="e">
        <f>#REF!</f>
        <v>#REF!</v>
      </c>
      <c r="D41" s="362" t="e">
        <f>#REF!</f>
        <v>#REF!</v>
      </c>
      <c r="E41" s="355">
        <f>'[1]010.1'!E40</f>
        <v>111857.13414000001</v>
      </c>
      <c r="F41" s="362"/>
      <c r="G41" s="362" t="e">
        <f>#REF!+#REF!+#REF!</f>
        <v>#REF!</v>
      </c>
      <c r="H41" s="363"/>
      <c r="I41" s="366"/>
      <c r="J41" s="363"/>
      <c r="K41" s="368"/>
      <c r="L41" s="209"/>
      <c r="M41" s="367"/>
      <c r="N41" s="338"/>
    </row>
    <row r="42" spans="1:14" s="205" customFormat="1" ht="33" customHeight="1">
      <c r="A42" s="59">
        <v>10</v>
      </c>
      <c r="B42" s="202" t="s">
        <v>156</v>
      </c>
      <c r="C42" s="217" t="e">
        <f>SUM(C43:C46)</f>
        <v>#REF!</v>
      </c>
      <c r="D42" s="217" t="e">
        <f>SUM(D43:D46)</f>
        <v>#REF!</v>
      </c>
      <c r="E42" s="355">
        <f>'[1]010.1'!E41</f>
        <v>138071.89475199999</v>
      </c>
      <c r="F42" s="217"/>
      <c r="G42" s="217" t="e">
        <f>SUM(G43:G46)</f>
        <v>#REF!</v>
      </c>
      <c r="H42" s="363"/>
      <c r="I42" s="282">
        <f>SUM(I43:I46)</f>
        <v>0</v>
      </c>
      <c r="J42" s="363">
        <f>K42-I42</f>
        <v>0</v>
      </c>
      <c r="K42" s="217">
        <f>SUM(K43:K46)</f>
        <v>0</v>
      </c>
      <c r="L42" s="217"/>
      <c r="M42" s="217"/>
      <c r="N42" s="217"/>
    </row>
    <row r="43" spans="1:14" s="205" customFormat="1" ht="32.25" customHeight="1">
      <c r="A43" s="59" t="s">
        <v>245</v>
      </c>
      <c r="B43" s="202" t="s">
        <v>157</v>
      </c>
      <c r="C43" s="217" t="e">
        <f>#REF!</f>
        <v>#REF!</v>
      </c>
      <c r="D43" s="217" t="e">
        <f>#REF!</f>
        <v>#REF!</v>
      </c>
      <c r="E43" s="355">
        <f>'[1]010.1'!E42</f>
        <v>737.20204100000001</v>
      </c>
      <c r="F43" s="217"/>
      <c r="G43" s="217" t="e">
        <f>#REF!</f>
        <v>#REF!</v>
      </c>
      <c r="H43" s="363"/>
      <c r="I43" s="366"/>
      <c r="J43" s="363"/>
      <c r="K43" s="368"/>
      <c r="L43" s="209"/>
      <c r="M43" s="367"/>
      <c r="N43" s="367"/>
    </row>
    <row r="44" spans="1:14" s="207" customFormat="1" ht="33" customHeight="1">
      <c r="A44" s="59" t="s">
        <v>226</v>
      </c>
      <c r="B44" s="334" t="s">
        <v>397</v>
      </c>
      <c r="C44" s="217" t="e">
        <f>#REF!</f>
        <v>#REF!</v>
      </c>
      <c r="D44" s="217" t="e">
        <f>#REF!</f>
        <v>#REF!</v>
      </c>
      <c r="E44" s="355">
        <f>'[1]010.1'!E43</f>
        <v>89704.480098999993</v>
      </c>
      <c r="F44" s="217"/>
      <c r="G44" s="217" t="e">
        <f>#REF!</f>
        <v>#REF!</v>
      </c>
      <c r="H44" s="363"/>
      <c r="I44" s="366"/>
      <c r="J44" s="363"/>
      <c r="K44" s="368"/>
      <c r="L44" s="213"/>
      <c r="M44" s="377"/>
      <c r="N44" s="375"/>
    </row>
    <row r="45" spans="1:14" s="205" customFormat="1" ht="31.5">
      <c r="A45" s="59" t="s">
        <v>246</v>
      </c>
      <c r="B45" s="334" t="s">
        <v>396</v>
      </c>
      <c r="C45" s="217" t="e">
        <f>#REF!</f>
        <v>#REF!</v>
      </c>
      <c r="D45" s="217" t="e">
        <f>#REF!</f>
        <v>#REF!</v>
      </c>
      <c r="E45" s="355">
        <f>'[1]010.1'!E44</f>
        <v>46287.217664000003</v>
      </c>
      <c r="F45" s="217"/>
      <c r="G45" s="217" t="e">
        <f>#REF!</f>
        <v>#REF!</v>
      </c>
      <c r="H45" s="363"/>
      <c r="I45" s="366"/>
      <c r="J45" s="363"/>
      <c r="K45" s="368"/>
      <c r="L45" s="209"/>
      <c r="M45" s="338"/>
      <c r="N45" s="367"/>
    </row>
    <row r="46" spans="1:14" s="207" customFormat="1" ht="34.5" customHeight="1">
      <c r="A46" s="59" t="s">
        <v>247</v>
      </c>
      <c r="B46" s="202" t="s">
        <v>160</v>
      </c>
      <c r="C46" s="217" t="e">
        <f>#REF!</f>
        <v>#REF!</v>
      </c>
      <c r="D46" s="217" t="e">
        <f>#REF!</f>
        <v>#REF!</v>
      </c>
      <c r="E46" s="355">
        <f>'[1]010.1'!E45</f>
        <v>1342.994948</v>
      </c>
      <c r="F46" s="217"/>
      <c r="G46" s="217" t="e">
        <f>#REF!</f>
        <v>#REF!</v>
      </c>
      <c r="H46" s="363"/>
      <c r="I46" s="366"/>
      <c r="J46" s="363"/>
      <c r="K46" s="368"/>
      <c r="L46" s="213"/>
      <c r="M46" s="377"/>
      <c r="N46" s="375"/>
    </row>
    <row r="47" spans="1:14" s="207" customFormat="1" ht="36" customHeight="1">
      <c r="A47" s="59">
        <v>11</v>
      </c>
      <c r="B47" s="202" t="s">
        <v>161</v>
      </c>
      <c r="C47" s="217" t="e">
        <f>#REF!</f>
        <v>#REF!</v>
      </c>
      <c r="D47" s="217" t="e">
        <f>#REF!</f>
        <v>#REF!</v>
      </c>
      <c r="E47" s="355" t="e">
        <f>'[1]010.1'!E46</f>
        <v>#REF!</v>
      </c>
      <c r="F47" s="217"/>
      <c r="G47" s="217" t="e">
        <f>#REF!</f>
        <v>#REF!</v>
      </c>
      <c r="H47" s="363"/>
      <c r="I47" s="366"/>
      <c r="J47" s="363"/>
      <c r="K47" s="368"/>
      <c r="L47" s="213"/>
      <c r="M47" s="377"/>
      <c r="N47" s="375"/>
    </row>
    <row r="48" spans="1:14" s="207" customFormat="1" ht="21.75" customHeight="1">
      <c r="A48" s="59">
        <v>12</v>
      </c>
      <c r="B48" s="202" t="s">
        <v>162</v>
      </c>
      <c r="C48" s="217" t="e">
        <f>#REF!</f>
        <v>#REF!</v>
      </c>
      <c r="D48" s="217" t="e">
        <f>#REF!</f>
        <v>#REF!</v>
      </c>
      <c r="E48" s="355">
        <f>'[1]010.1'!E47</f>
        <v>43499.083330999987</v>
      </c>
      <c r="F48" s="217"/>
      <c r="G48" s="217" t="e">
        <f>#REF!</f>
        <v>#REF!</v>
      </c>
      <c r="H48" s="363"/>
      <c r="I48" s="378"/>
      <c r="J48" s="363"/>
      <c r="K48" s="379"/>
      <c r="L48" s="213"/>
      <c r="M48" s="377"/>
      <c r="N48" s="375"/>
    </row>
    <row r="49" spans="1:14" s="207" customFormat="1" ht="21.75" customHeight="1">
      <c r="A49" s="59">
        <v>13</v>
      </c>
      <c r="B49" s="545" t="s">
        <v>105</v>
      </c>
      <c r="C49" s="217" t="e">
        <f>#REF!</f>
        <v>#REF!</v>
      </c>
      <c r="D49" s="217" t="e">
        <f>#REF!</f>
        <v>#REF!</v>
      </c>
      <c r="E49" s="355">
        <f>'[1]010.1'!E48</f>
        <v>673518.74234300002</v>
      </c>
      <c r="F49" s="217"/>
      <c r="G49" s="217" t="e">
        <f>#REF!</f>
        <v>#REF!</v>
      </c>
      <c r="H49" s="363"/>
      <c r="I49" s="378"/>
      <c r="J49" s="363"/>
      <c r="K49" s="379"/>
      <c r="L49" s="213"/>
      <c r="M49" s="377"/>
      <c r="N49" s="375"/>
    </row>
    <row r="50" spans="1:14" s="207" customFormat="1" ht="63">
      <c r="A50" s="58" t="s">
        <v>21</v>
      </c>
      <c r="B50" s="333" t="s">
        <v>164</v>
      </c>
      <c r="C50" s="218" t="e">
        <f>#REF!</f>
        <v>#REF!</v>
      </c>
      <c r="D50" s="218" t="e">
        <f>#REF!</f>
        <v>#REF!</v>
      </c>
      <c r="E50" s="355">
        <f>'[1]010.1'!E49</f>
        <v>17168.569104999999</v>
      </c>
      <c r="F50" s="218"/>
      <c r="G50" s="218" t="e">
        <f>#REF!</f>
        <v>#REF!</v>
      </c>
      <c r="H50" s="352"/>
      <c r="I50" s="378"/>
      <c r="J50" s="352"/>
      <c r="K50" s="379"/>
      <c r="L50" s="218"/>
      <c r="M50" s="218"/>
      <c r="N50" s="218"/>
    </row>
    <row r="51" spans="1:14" s="207" customFormat="1" ht="15.75">
      <c r="A51" s="58"/>
      <c r="B51" s="201"/>
      <c r="C51" s="218"/>
      <c r="D51" s="218"/>
      <c r="E51" s="218"/>
      <c r="F51" s="218"/>
      <c r="G51" s="352"/>
      <c r="H51" s="363"/>
      <c r="I51" s="378"/>
      <c r="J51" s="352"/>
      <c r="K51" s="379"/>
      <c r="L51" s="213"/>
      <c r="M51" s="377"/>
      <c r="N51" s="375"/>
    </row>
    <row r="52" spans="1:14" s="207" customFormat="1" ht="15.75">
      <c r="A52" s="58"/>
      <c r="B52" s="202"/>
      <c r="C52" s="217"/>
      <c r="D52" s="217"/>
      <c r="E52" s="217"/>
      <c r="F52" s="217"/>
      <c r="G52" s="352"/>
      <c r="H52" s="363"/>
      <c r="I52" s="378"/>
      <c r="J52" s="352"/>
      <c r="K52" s="379"/>
      <c r="L52" s="213"/>
      <c r="M52" s="377"/>
      <c r="N52" s="375"/>
    </row>
    <row r="53" spans="1:14" ht="31.5">
      <c r="A53" s="59"/>
      <c r="B53" s="201" t="s">
        <v>166</v>
      </c>
      <c r="C53" s="217"/>
      <c r="D53" s="217"/>
      <c r="E53" s="282"/>
      <c r="F53" s="282"/>
      <c r="G53" s="269"/>
      <c r="H53" s="269"/>
      <c r="I53" s="269"/>
      <c r="J53" s="269"/>
      <c r="K53" s="269"/>
      <c r="L53" s="213"/>
      <c r="M53" s="377"/>
      <c r="N53" s="375"/>
    </row>
    <row r="54" spans="1:14" ht="15.75">
      <c r="A54" s="58" t="s">
        <v>27</v>
      </c>
      <c r="B54" s="201" t="s">
        <v>167</v>
      </c>
      <c r="C54" s="218" t="e">
        <f>C55+C56+C57+C60+C61+C62+C63+C64</f>
        <v>#REF!</v>
      </c>
      <c r="D54" s="218" t="e">
        <f>D55+D56+D57+D60+D61+D62+D63+D64</f>
        <v>#REF!</v>
      </c>
      <c r="E54" s="218">
        <f>'[1]010.1'!E50</f>
        <v>4130321.615882</v>
      </c>
      <c r="F54" s="218"/>
      <c r="G54" s="218" t="e">
        <f>G55+G56+G57+G60+G61+G62+G63+G64</f>
        <v>#REF!</v>
      </c>
      <c r="H54" s="269"/>
      <c r="I54" s="269"/>
      <c r="J54" s="269"/>
      <c r="K54" s="269"/>
      <c r="L54" s="213"/>
      <c r="M54" s="377"/>
      <c r="N54" s="375"/>
    </row>
    <row r="55" spans="1:14" ht="15.75">
      <c r="A55" s="59">
        <v>1</v>
      </c>
      <c r="B55" s="202" t="s">
        <v>169</v>
      </c>
      <c r="C55" s="217" t="e">
        <f>C9-C56-1529100-32000-55600</f>
        <v>#REF!</v>
      </c>
      <c r="D55" s="217" t="e">
        <f>D9-D56-(2500+25+1532175+32000+15000+35000)</f>
        <v>#REF!</v>
      </c>
      <c r="E55" s="217">
        <f>'[1]010.1'!E51</f>
        <v>992344.76590100001</v>
      </c>
      <c r="F55" s="282"/>
      <c r="G55" s="531" t="e">
        <f>G9-G56-#REF!</f>
        <v>#REF!</v>
      </c>
      <c r="H55" s="531"/>
      <c r="I55" s="533"/>
      <c r="J55" s="531"/>
      <c r="K55" s="532"/>
      <c r="L55" s="213"/>
      <c r="M55" s="377"/>
      <c r="N55" s="375"/>
    </row>
    <row r="56" spans="1:14" ht="31.5">
      <c r="A56" s="59">
        <v>2</v>
      </c>
      <c r="B56" s="202" t="s">
        <v>393</v>
      </c>
      <c r="C56" s="217" t="e">
        <f>C11+C12+C13+C18+C19+C20+C25+C26+C31+C32+C33+C39+905900</f>
        <v>#REF!</v>
      </c>
      <c r="D56" s="217" t="e">
        <f>D11+D12+D13+D18+D19+D20+D25+D26+D31+D32+D33+D39+905900</f>
        <v>#REF!</v>
      </c>
      <c r="E56" s="217">
        <f>'[1]010.1'!E52</f>
        <v>758238.7771699999</v>
      </c>
      <c r="F56" s="217"/>
      <c r="G56" s="217" t="e">
        <f>G11+G12+G13+G18+G19+G20+G25+G26+G31+G32+G33+G39+#REF!</f>
        <v>#REF!</v>
      </c>
      <c r="H56" s="282"/>
      <c r="I56" s="282"/>
      <c r="J56" s="282"/>
      <c r="K56" s="282"/>
      <c r="L56" s="213"/>
      <c r="M56" s="377"/>
      <c r="N56" s="375"/>
    </row>
    <row r="57" spans="1:14" ht="15.75">
      <c r="A57" s="59">
        <v>3</v>
      </c>
      <c r="B57" s="202" t="s">
        <v>394</v>
      </c>
      <c r="C57" s="217">
        <f>C58+C59</f>
        <v>5430855</v>
      </c>
      <c r="D57" s="217" t="e">
        <f>D58+D59</f>
        <v>#REF!</v>
      </c>
      <c r="E57" s="217">
        <f>'[1]010.1'!E53</f>
        <v>1538970</v>
      </c>
      <c r="F57" s="217"/>
      <c r="G57" s="217" t="e">
        <f>G58+G59</f>
        <v>#REF!</v>
      </c>
      <c r="H57" s="217"/>
      <c r="I57" s="217"/>
      <c r="J57" s="217"/>
      <c r="K57" s="217"/>
      <c r="L57" s="213"/>
      <c r="M57" s="377"/>
      <c r="N57" s="375"/>
    </row>
    <row r="58" spans="1:14" ht="15.75">
      <c r="A58" s="59" t="s">
        <v>39</v>
      </c>
      <c r="B58" s="202" t="s">
        <v>87</v>
      </c>
      <c r="C58" s="217">
        <v>4693126</v>
      </c>
      <c r="D58" s="217" t="e">
        <f>#REF!</f>
        <v>#REF!</v>
      </c>
      <c r="E58" s="217">
        <f>'[1]010.1'!E54</f>
        <v>1407126</v>
      </c>
      <c r="F58" s="217"/>
      <c r="G58" s="217" t="e">
        <f>#REF!</f>
        <v>#REF!</v>
      </c>
      <c r="H58" s="269"/>
      <c r="I58" s="269"/>
      <c r="J58" s="269"/>
      <c r="K58" s="269"/>
      <c r="L58" s="213"/>
      <c r="M58" s="377"/>
      <c r="N58" s="375"/>
    </row>
    <row r="59" spans="1:14" ht="15.75">
      <c r="A59" s="59" t="s">
        <v>41</v>
      </c>
      <c r="B59" s="202" t="s">
        <v>88</v>
      </c>
      <c r="C59" s="217">
        <v>737729</v>
      </c>
      <c r="D59" s="217" t="e">
        <f>#REF!</f>
        <v>#REF!</v>
      </c>
      <c r="E59" s="217">
        <f>'[1]010.1'!E55</f>
        <v>131844</v>
      </c>
      <c r="F59" s="217"/>
      <c r="G59" s="217" t="e">
        <f>#REF!</f>
        <v>#REF!</v>
      </c>
      <c r="H59" s="363"/>
      <c r="I59" s="366"/>
      <c r="J59" s="363"/>
      <c r="K59" s="368"/>
      <c r="L59" s="209"/>
      <c r="M59" s="338"/>
      <c r="N59" s="367"/>
    </row>
    <row r="60" spans="1:14" ht="15.75">
      <c r="A60" s="59">
        <v>4</v>
      </c>
      <c r="B60" s="202" t="s">
        <v>12</v>
      </c>
      <c r="C60" s="217"/>
      <c r="D60" s="217"/>
      <c r="E60" s="217" t="e">
        <f>'[1]010.1'!E56</f>
        <v>#REF!</v>
      </c>
      <c r="F60" s="282"/>
      <c r="G60" s="363"/>
      <c r="H60" s="363"/>
      <c r="I60" s="366"/>
      <c r="J60" s="363"/>
      <c r="K60" s="368"/>
      <c r="L60" s="209"/>
      <c r="M60" s="338"/>
      <c r="N60" s="367"/>
    </row>
    <row r="61" spans="1:14" ht="15.75">
      <c r="A61" s="59">
        <v>5</v>
      </c>
      <c r="B61" s="202" t="s">
        <v>117</v>
      </c>
      <c r="C61" s="217"/>
      <c r="D61" s="217"/>
      <c r="E61" s="217" t="e">
        <f>'[1]010.1'!E57</f>
        <v>#REF!</v>
      </c>
      <c r="F61" s="282"/>
      <c r="G61" s="363"/>
      <c r="H61" s="363"/>
      <c r="I61" s="366"/>
      <c r="J61" s="363"/>
      <c r="K61" s="368"/>
      <c r="L61" s="209"/>
      <c r="M61" s="338"/>
      <c r="N61" s="367"/>
    </row>
    <row r="62" spans="1:14" ht="31.5">
      <c r="A62" s="59">
        <v>6</v>
      </c>
      <c r="B62" s="202" t="s">
        <v>208</v>
      </c>
      <c r="C62" s="217"/>
      <c r="D62" s="217"/>
      <c r="E62" s="217">
        <f>'[1]010.1'!E58</f>
        <v>820963.10081099998</v>
      </c>
      <c r="F62" s="282"/>
      <c r="G62" s="363" t="e">
        <f>#REF!</f>
        <v>#REF!</v>
      </c>
      <c r="H62" s="363"/>
      <c r="I62" s="366"/>
      <c r="J62" s="363"/>
      <c r="K62" s="368"/>
      <c r="L62" s="209"/>
      <c r="M62" s="338"/>
      <c r="N62" s="367"/>
    </row>
    <row r="63" spans="1:14" ht="15.75">
      <c r="A63" s="59">
        <v>7</v>
      </c>
      <c r="B63" s="546" t="s">
        <v>395</v>
      </c>
      <c r="C63" s="217"/>
      <c r="D63" s="217"/>
      <c r="E63" s="217" t="e">
        <f>'[1]010.1'!E59</f>
        <v>#REF!</v>
      </c>
      <c r="F63" s="282"/>
      <c r="G63" s="363"/>
      <c r="H63" s="363"/>
      <c r="I63" s="366"/>
      <c r="J63" s="363"/>
      <c r="K63" s="368"/>
      <c r="L63" s="209"/>
      <c r="M63" s="338"/>
      <c r="N63" s="367"/>
    </row>
    <row r="64" spans="1:14" ht="15.75">
      <c r="A64" s="59">
        <v>8</v>
      </c>
      <c r="B64" s="546" t="s">
        <v>13</v>
      </c>
      <c r="C64" s="217"/>
      <c r="D64" s="217"/>
      <c r="E64" s="217">
        <f>'[1]010.1'!E60</f>
        <v>19804.972000000002</v>
      </c>
      <c r="F64" s="282"/>
      <c r="G64" s="363" t="e">
        <f>#REF!</f>
        <v>#REF!</v>
      </c>
      <c r="H64" s="363"/>
      <c r="I64" s="366"/>
      <c r="J64" s="363"/>
      <c r="K64" s="368"/>
      <c r="L64" s="209"/>
      <c r="M64" s="338"/>
      <c r="N64" s="367"/>
    </row>
  </sheetData>
  <mergeCells count="6">
    <mergeCell ref="A4:A5"/>
    <mergeCell ref="B1:K1"/>
    <mergeCell ref="C4:D4"/>
    <mergeCell ref="E4:K4"/>
    <mergeCell ref="L4:N4"/>
    <mergeCell ref="B4:B5"/>
  </mergeCells>
  <pageMargins left="0.70866141732283472" right="0.70866141732283472" top="0.51" bottom="0.59" header="0.31496062992125984" footer="0.31496062992125984"/>
  <pageSetup scale="52" fitToHeight="0"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O116"/>
  <sheetViews>
    <sheetView topLeftCell="A4" workbookViewId="0">
      <pane xSplit="2" ySplit="9" topLeftCell="C13" activePane="bottomRight" state="frozen"/>
      <selection activeCell="H22" sqref="H22"/>
      <selection pane="topRight" activeCell="H22" sqref="H22"/>
      <selection pane="bottomLeft" activeCell="H22" sqref="H22"/>
      <selection pane="bottomRight" activeCell="L13" sqref="L13"/>
    </sheetView>
  </sheetViews>
  <sheetFormatPr defaultRowHeight="18.75"/>
  <cols>
    <col min="1" max="1" width="6" style="5" customWidth="1"/>
    <col min="2" max="2" width="49.42578125" style="4" customWidth="1"/>
    <col min="3" max="3" width="10.85546875" style="4" customWidth="1"/>
    <col min="4" max="4" width="10.28515625" style="4" customWidth="1"/>
    <col min="5" max="5" width="8.7109375" style="4" customWidth="1"/>
    <col min="6" max="6" width="11" style="4" customWidth="1"/>
    <col min="7" max="7" width="10.140625" style="4" customWidth="1"/>
    <col min="8" max="8" width="10.42578125" style="4" customWidth="1"/>
    <col min="9" max="9" width="10.140625" style="71" hidden="1" customWidth="1"/>
    <col min="10" max="10" width="9.7109375" style="71" hidden="1" customWidth="1"/>
    <col min="11" max="11" width="7.7109375" style="4" customWidth="1"/>
    <col min="12" max="12" width="9.5703125" style="4" customWidth="1"/>
    <col min="13" max="16384" width="9.140625" style="4"/>
  </cols>
  <sheetData>
    <row r="1" spans="1:15" s="1" customFormat="1" ht="16.5">
      <c r="A1" s="709" t="s">
        <v>16</v>
      </c>
      <c r="B1" s="709"/>
      <c r="C1" s="713" t="s">
        <v>22</v>
      </c>
      <c r="D1" s="713"/>
      <c r="E1" s="713"/>
      <c r="F1" s="713"/>
      <c r="G1" s="713"/>
      <c r="H1" s="713"/>
      <c r="I1" s="713"/>
      <c r="J1" s="713"/>
      <c r="K1" s="713"/>
    </row>
    <row r="2" spans="1:15" s="1" customFormat="1" ht="16.5">
      <c r="A2" s="710" t="s">
        <v>23</v>
      </c>
      <c r="B2" s="710"/>
      <c r="C2" s="712" t="s">
        <v>17</v>
      </c>
      <c r="D2" s="712"/>
      <c r="E2" s="712"/>
      <c r="F2" s="712"/>
      <c r="G2" s="712"/>
      <c r="H2" s="712"/>
      <c r="I2" s="712"/>
      <c r="J2" s="712"/>
      <c r="K2" s="712"/>
    </row>
    <row r="3" spans="1:15">
      <c r="B3" s="6"/>
      <c r="C3" s="7"/>
      <c r="D3" s="7"/>
      <c r="E3" s="7"/>
      <c r="F3" s="7"/>
      <c r="G3" s="7"/>
      <c r="H3" s="7"/>
      <c r="I3" s="69"/>
      <c r="J3" s="69"/>
      <c r="K3" s="7"/>
      <c r="L3" s="7"/>
    </row>
    <row r="4" spans="1:15">
      <c r="A4" s="714" t="e">
        <f>+#REF!</f>
        <v>#REF!</v>
      </c>
      <c r="B4" s="714"/>
      <c r="C4" s="714"/>
      <c r="D4" s="714"/>
      <c r="E4" s="714"/>
      <c r="F4" s="714"/>
      <c r="G4" s="714"/>
      <c r="H4" s="714"/>
      <c r="I4" s="714"/>
      <c r="J4" s="714"/>
      <c r="K4" s="714"/>
    </row>
    <row r="5" spans="1:15" ht="18.75" hidden="1" customHeight="1">
      <c r="B5" s="687" t="s">
        <v>123</v>
      </c>
      <c r="C5" s="687"/>
      <c r="D5" s="687"/>
      <c r="E5" s="687"/>
      <c r="F5" s="687"/>
      <c r="G5" s="687"/>
      <c r="H5" s="687"/>
      <c r="I5" s="687"/>
      <c r="J5" s="687"/>
      <c r="K5" s="687"/>
    </row>
    <row r="6" spans="1:15" ht="12" customHeight="1">
      <c r="B6" s="8"/>
      <c r="C6" s="9"/>
      <c r="D6" s="9"/>
      <c r="E6" s="9"/>
      <c r="F6" s="9"/>
      <c r="G6" s="9"/>
      <c r="H6" s="711" t="s">
        <v>92</v>
      </c>
      <c r="I6" s="711"/>
      <c r="J6" s="711"/>
      <c r="K6" s="711"/>
    </row>
    <row r="7" spans="1:15" ht="18.75" customHeight="1">
      <c r="A7" s="688" t="s">
        <v>19</v>
      </c>
      <c r="B7" s="691" t="s">
        <v>14</v>
      </c>
      <c r="C7" s="700" t="e">
        <f>+#REF!</f>
        <v>#REF!</v>
      </c>
      <c r="D7" s="701"/>
      <c r="E7" s="702"/>
      <c r="F7" s="694" t="e">
        <f>+#REF!</f>
        <v>#REF!</v>
      </c>
      <c r="G7" s="694"/>
      <c r="H7" s="694"/>
      <c r="I7" s="694"/>
      <c r="J7" s="694"/>
      <c r="K7" s="683" t="s">
        <v>250</v>
      </c>
      <c r="L7" s="683" t="s">
        <v>255</v>
      </c>
    </row>
    <row r="8" spans="1:15" ht="15.75" customHeight="1">
      <c r="A8" s="689"/>
      <c r="B8" s="692"/>
      <c r="C8" s="703"/>
      <c r="D8" s="704"/>
      <c r="E8" s="705"/>
      <c r="F8" s="683" t="s">
        <v>25</v>
      </c>
      <c r="G8" s="695" t="s">
        <v>15</v>
      </c>
      <c r="H8" s="696"/>
      <c r="I8" s="696"/>
      <c r="J8" s="697"/>
      <c r="K8" s="684"/>
      <c r="L8" s="684"/>
    </row>
    <row r="9" spans="1:15" ht="30.75" customHeight="1">
      <c r="A9" s="690"/>
      <c r="B9" s="693"/>
      <c r="C9" s="706"/>
      <c r="D9" s="707"/>
      <c r="E9" s="708"/>
      <c r="F9" s="685"/>
      <c r="G9" s="10" t="s">
        <v>26</v>
      </c>
      <c r="H9" s="695" t="s">
        <v>118</v>
      </c>
      <c r="I9" s="696"/>
      <c r="J9" s="697"/>
      <c r="K9" s="685"/>
      <c r="L9" s="685"/>
    </row>
    <row r="10" spans="1:15" s="108" customFormat="1" ht="15.75" customHeight="1">
      <c r="A10" s="107">
        <v>1</v>
      </c>
      <c r="B10" s="56" t="s">
        <v>93</v>
      </c>
      <c r="C10" s="10">
        <v>3</v>
      </c>
      <c r="D10" s="57" t="s">
        <v>26</v>
      </c>
      <c r="E10" s="57" t="s">
        <v>221</v>
      </c>
      <c r="F10" s="57" t="s">
        <v>225</v>
      </c>
      <c r="G10" s="57">
        <v>5</v>
      </c>
      <c r="H10" s="57">
        <v>6</v>
      </c>
      <c r="I10" s="63" t="s">
        <v>119</v>
      </c>
      <c r="J10" s="63" t="s">
        <v>120</v>
      </c>
      <c r="K10" s="10" t="s">
        <v>121</v>
      </c>
      <c r="L10" s="10"/>
    </row>
    <row r="11" spans="1:15" s="13" customFormat="1" ht="18.75" customHeight="1">
      <c r="A11" s="698" t="s">
        <v>249</v>
      </c>
      <c r="B11" s="699"/>
      <c r="C11" s="11" t="e">
        <f>+C12+C53+C58</f>
        <v>#REF!</v>
      </c>
      <c r="D11" s="11" t="e">
        <f>+D12+D53+D58+D59+D60+D61</f>
        <v>#REF!</v>
      </c>
      <c r="E11" s="11" t="e">
        <f>+E12+E53+E58+E59+E60+E61</f>
        <v>#REF!</v>
      </c>
      <c r="F11" s="11" t="e">
        <f>+G11+H11</f>
        <v>#REF!</v>
      </c>
      <c r="G11" s="11" t="e">
        <f>+G12+G53+G58</f>
        <v>#REF!</v>
      </c>
      <c r="H11" s="11" t="e">
        <f>+H12+H53+H58+H59+H60+H61</f>
        <v>#REF!</v>
      </c>
      <c r="I11" s="11" t="e">
        <f>+I12+I53+I58</f>
        <v>#REF!</v>
      </c>
      <c r="J11" s="11" t="e">
        <f>+J12+J53+J58</f>
        <v>#REF!</v>
      </c>
      <c r="K11" s="12"/>
      <c r="L11" s="12"/>
    </row>
    <row r="12" spans="1:15" s="13" customFormat="1" ht="15.75">
      <c r="A12" s="144" t="s">
        <v>27</v>
      </c>
      <c r="B12" s="74" t="s">
        <v>28</v>
      </c>
      <c r="C12" s="75" t="e">
        <f>+C13+C22+C47+C48+C50</f>
        <v>#REF!</v>
      </c>
      <c r="D12" s="75" t="e">
        <f>+D13+D22+D47+D48+D50</f>
        <v>#REF!</v>
      </c>
      <c r="E12" s="75" t="e">
        <f>+E13+E22+E47+E48+E50</f>
        <v>#REF!</v>
      </c>
      <c r="F12" s="75" t="e">
        <f>+G12+H12</f>
        <v>#REF!</v>
      </c>
      <c r="G12" s="75" t="e">
        <f>+G13+G22+G47+G48+G50</f>
        <v>#REF!</v>
      </c>
      <c r="H12" s="75" t="e">
        <f>+H13+H22+H47+H48+H50</f>
        <v>#REF!</v>
      </c>
      <c r="I12" s="75" t="e">
        <f>+I13+I22+I47+I48+I50</f>
        <v>#REF!</v>
      </c>
      <c r="J12" s="75" t="e">
        <f>+J13+J22+J47+J48+J50</f>
        <v>#REF!</v>
      </c>
      <c r="K12" s="77" t="e">
        <f>+F12/C12*100</f>
        <v>#REF!</v>
      </c>
      <c r="L12" s="77" t="e">
        <f>+#REF!</f>
        <v>#REF!</v>
      </c>
    </row>
    <row r="13" spans="1:15" s="17" customFormat="1" ht="15.75">
      <c r="A13" s="148" t="s">
        <v>20</v>
      </c>
      <c r="B13" s="15" t="s">
        <v>29</v>
      </c>
      <c r="C13" s="16" t="e">
        <f>+D13+E13</f>
        <v>#REF!</v>
      </c>
      <c r="D13" s="16" t="e">
        <f t="shared" ref="D13:J13" si="0">+D14+D19+D20+D21</f>
        <v>#REF!</v>
      </c>
      <c r="E13" s="16" t="e">
        <f t="shared" si="0"/>
        <v>#REF!</v>
      </c>
      <c r="F13" s="16" t="e">
        <f t="shared" si="0"/>
        <v>#REF!</v>
      </c>
      <c r="G13" s="16" t="e">
        <f t="shared" si="0"/>
        <v>#REF!</v>
      </c>
      <c r="H13" s="16" t="e">
        <f t="shared" si="0"/>
        <v>#REF!</v>
      </c>
      <c r="I13" s="16" t="e">
        <f t="shared" si="0"/>
        <v>#REF!</v>
      </c>
      <c r="J13" s="16" t="e">
        <f t="shared" si="0"/>
        <v>#REF!</v>
      </c>
      <c r="K13" s="12"/>
      <c r="L13" s="12"/>
      <c r="O13" s="154" t="s">
        <v>39</v>
      </c>
    </row>
    <row r="14" spans="1:15">
      <c r="A14" s="162">
        <v>1</v>
      </c>
      <c r="B14" s="97" t="s">
        <v>30</v>
      </c>
      <c r="C14" s="65" t="e">
        <f>+D14+E14</f>
        <v>#REF!</v>
      </c>
      <c r="D14" s="65" t="e">
        <f>+D17+D18</f>
        <v>#REF!</v>
      </c>
      <c r="E14" s="65" t="e">
        <f>+E17+E18</f>
        <v>#REF!</v>
      </c>
      <c r="F14" s="65" t="e">
        <f t="shared" ref="F14:F21" si="1">+G14+H14</f>
        <v>#REF!</v>
      </c>
      <c r="G14" s="65" t="e">
        <f>+G17+G18</f>
        <v>#REF!</v>
      </c>
      <c r="H14" s="65" t="e">
        <f>+H17+H18</f>
        <v>#REF!</v>
      </c>
      <c r="I14" s="65" t="e">
        <f>+I17+I18</f>
        <v>#REF!</v>
      </c>
      <c r="J14" s="65" t="e">
        <f>+J17+J18</f>
        <v>#REF!</v>
      </c>
      <c r="K14" s="99" t="e">
        <f>+F14/C14*100</f>
        <v>#REF!</v>
      </c>
      <c r="L14" s="99" t="e">
        <f>+#REF!</f>
        <v>#REF!</v>
      </c>
      <c r="O14" s="53" t="s">
        <v>41</v>
      </c>
    </row>
    <row r="15" spans="1:15" s="25" customFormat="1" ht="15.75" hidden="1" customHeight="1">
      <c r="A15" s="163"/>
      <c r="B15" s="23" t="s">
        <v>223</v>
      </c>
      <c r="C15" s="24">
        <v>0</v>
      </c>
      <c r="D15" s="24"/>
      <c r="E15" s="24"/>
      <c r="F15" s="65">
        <f t="shared" si="1"/>
        <v>221978.61599999998</v>
      </c>
      <c r="G15" s="3">
        <v>133183.992</v>
      </c>
      <c r="H15" s="67">
        <v>88794.623999999996</v>
      </c>
      <c r="I15" s="3">
        <v>88698.599000000002</v>
      </c>
      <c r="J15" s="3">
        <v>96.025000000000006</v>
      </c>
      <c r="K15" s="99" t="e">
        <f>+F15/C15*100</f>
        <v>#DIV/0!</v>
      </c>
      <c r="L15" s="99" t="e">
        <f>+#REF!</f>
        <v>#REF!</v>
      </c>
      <c r="O15" s="49" t="s">
        <v>43</v>
      </c>
    </row>
    <row r="16" spans="1:15" s="25" customFormat="1" ht="15.75" hidden="1" customHeight="1">
      <c r="A16" s="163"/>
      <c r="B16" s="23" t="s">
        <v>224</v>
      </c>
      <c r="C16" s="24">
        <v>0</v>
      </c>
      <c r="D16" s="24"/>
      <c r="E16" s="24"/>
      <c r="F16" s="65">
        <f t="shared" si="1"/>
        <v>72.626999999999995</v>
      </c>
      <c r="G16" s="3">
        <v>72.626999999999995</v>
      </c>
      <c r="H16" s="67">
        <v>0</v>
      </c>
      <c r="I16" s="3">
        <v>0</v>
      </c>
      <c r="J16" s="3">
        <v>0</v>
      </c>
      <c r="K16" s="99" t="e">
        <f>+F16/C16*100</f>
        <v>#DIV/0!</v>
      </c>
      <c r="L16" s="99" t="e">
        <f>+#REF!</f>
        <v>#REF!</v>
      </c>
      <c r="O16" s="54"/>
    </row>
    <row r="17" spans="1:15" s="25" customFormat="1" ht="15.75">
      <c r="A17" s="163" t="s">
        <v>31</v>
      </c>
      <c r="B17" s="23" t="s">
        <v>32</v>
      </c>
      <c r="C17" s="24" t="e">
        <f>+D17+E17</f>
        <v>#REF!</v>
      </c>
      <c r="D17" s="24" t="e">
        <f>+#REF!</f>
        <v>#REF!</v>
      </c>
      <c r="E17" s="24" t="e">
        <f>+#REF!</f>
        <v>#REF!</v>
      </c>
      <c r="F17" s="65" t="e">
        <f t="shared" si="1"/>
        <v>#REF!</v>
      </c>
      <c r="G17" s="3" t="e">
        <f>+#REF!</f>
        <v>#REF!</v>
      </c>
      <c r="H17" s="67" t="e">
        <f>+I17+J17</f>
        <v>#REF!</v>
      </c>
      <c r="I17" s="3" t="e">
        <f>+#REF!</f>
        <v>#REF!</v>
      </c>
      <c r="J17" s="3" t="e">
        <f>+#REF!</f>
        <v>#REF!</v>
      </c>
      <c r="K17" s="139" t="e">
        <f>+F17/C17*100</f>
        <v>#REF!</v>
      </c>
      <c r="L17" s="139" t="e">
        <f>+#REF!</f>
        <v>#REF!</v>
      </c>
      <c r="O17" s="54"/>
    </row>
    <row r="18" spans="1:15" s="25" customFormat="1" ht="15.75">
      <c r="A18" s="163" t="s">
        <v>31</v>
      </c>
      <c r="B18" s="23" t="s">
        <v>33</v>
      </c>
      <c r="C18" s="24" t="e">
        <f>+D18+E18</f>
        <v>#REF!</v>
      </c>
      <c r="D18" s="24" t="e">
        <f>+#REF!</f>
        <v>#REF!</v>
      </c>
      <c r="E18" s="24" t="e">
        <f>+#REF!</f>
        <v>#REF!</v>
      </c>
      <c r="F18" s="65" t="e">
        <f t="shared" si="1"/>
        <v>#REF!</v>
      </c>
      <c r="G18" s="3" t="e">
        <f>+#REF!</f>
        <v>#REF!</v>
      </c>
      <c r="H18" s="67" t="e">
        <f>+I18+J18</f>
        <v>#REF!</v>
      </c>
      <c r="I18" s="3" t="e">
        <f>+#REF!</f>
        <v>#REF!</v>
      </c>
      <c r="J18" s="3" t="e">
        <f>+#REF!</f>
        <v>#REF!</v>
      </c>
      <c r="K18" s="139" t="e">
        <f>+F18/C18*100</f>
        <v>#REF!</v>
      </c>
      <c r="L18" s="139" t="e">
        <f>+#REF!</f>
        <v>#REF!</v>
      </c>
      <c r="O18" s="155" t="s">
        <v>248</v>
      </c>
    </row>
    <row r="19" spans="1:15" ht="18.75" hidden="1" customHeight="1">
      <c r="A19" s="145">
        <v>2</v>
      </c>
      <c r="B19" s="19" t="s">
        <v>34</v>
      </c>
      <c r="C19" s="20">
        <v>0</v>
      </c>
      <c r="D19" s="20"/>
      <c r="E19" s="20"/>
      <c r="F19" s="65">
        <f t="shared" si="1"/>
        <v>0</v>
      </c>
      <c r="G19" s="20"/>
      <c r="H19" s="68">
        <v>0</v>
      </c>
      <c r="I19" s="2"/>
      <c r="J19" s="2"/>
      <c r="K19" s="21"/>
      <c r="L19" s="21" t="e">
        <f>+#REF!</f>
        <v>#REF!</v>
      </c>
    </row>
    <row r="20" spans="1:15" ht="18.75" hidden="1" customHeight="1">
      <c r="A20" s="145">
        <v>3</v>
      </c>
      <c r="B20" s="19" t="s">
        <v>35</v>
      </c>
      <c r="C20" s="20">
        <v>0</v>
      </c>
      <c r="D20" s="20">
        <v>0</v>
      </c>
      <c r="E20" s="20">
        <v>0</v>
      </c>
      <c r="F20" s="65">
        <f t="shared" si="1"/>
        <v>0</v>
      </c>
      <c r="G20" s="65"/>
      <c r="H20" s="68">
        <v>0</v>
      </c>
      <c r="I20" s="2"/>
      <c r="J20" s="2">
        <v>0</v>
      </c>
      <c r="K20" s="21"/>
      <c r="L20" s="21" t="e">
        <f>+#REF!</f>
        <v>#REF!</v>
      </c>
    </row>
    <row r="21" spans="1:15">
      <c r="A21" s="145">
        <v>2</v>
      </c>
      <c r="B21" s="19" t="s">
        <v>36</v>
      </c>
      <c r="C21" s="20">
        <v>0</v>
      </c>
      <c r="D21" s="20"/>
      <c r="E21" s="20"/>
      <c r="F21" s="65">
        <f t="shared" si="1"/>
        <v>0</v>
      </c>
      <c r="G21" s="3"/>
      <c r="H21" s="68">
        <f>+I21+J21</f>
        <v>0</v>
      </c>
      <c r="I21" s="3"/>
      <c r="J21" s="3"/>
      <c r="K21" s="21"/>
      <c r="L21" s="21"/>
    </row>
    <row r="22" spans="1:15" s="17" customFormat="1" ht="15.75">
      <c r="A22" s="148" t="s">
        <v>21</v>
      </c>
      <c r="B22" s="15" t="s">
        <v>37</v>
      </c>
      <c r="C22" s="16" t="e">
        <f t="shared" ref="C22:C50" si="2">+D22+E22</f>
        <v>#REF!</v>
      </c>
      <c r="D22" s="16" t="e">
        <f>SUM(D23,D28,D29,D39,D43,D46)</f>
        <v>#REF!</v>
      </c>
      <c r="E22" s="16" t="e">
        <f>SUM(E23,E28,E29,E39,E43,E46)</f>
        <v>#REF!</v>
      </c>
      <c r="F22" s="16" t="e">
        <f>+F23+F28+F29+F39+F43+F46</f>
        <v>#REF!</v>
      </c>
      <c r="G22" s="16" t="e">
        <f>+G23+G28+G29+G39+G43+G46</f>
        <v>#REF!</v>
      </c>
      <c r="H22" s="16" t="e">
        <f>+H23+H28+H29+H39+H43+H46</f>
        <v>#REF!</v>
      </c>
      <c r="I22" s="16" t="e">
        <f>+I23+I28+I29+I39+I43+I46</f>
        <v>#REF!</v>
      </c>
      <c r="J22" s="140" t="e">
        <f>+J23+J28+J29+J39+J43+J46</f>
        <v>#REF!</v>
      </c>
      <c r="K22" s="141" t="e">
        <f t="shared" ref="K22:K46" si="3">+F22/C22*100</f>
        <v>#REF!</v>
      </c>
      <c r="L22" s="141" t="e">
        <f>+#REF!</f>
        <v>#REF!</v>
      </c>
    </row>
    <row r="23" spans="1:15" s="17" customFormat="1" ht="15.75">
      <c r="A23" s="148">
        <v>1</v>
      </c>
      <c r="B23" s="15" t="s">
        <v>38</v>
      </c>
      <c r="C23" s="16" t="e">
        <f t="shared" si="2"/>
        <v>#REF!</v>
      </c>
      <c r="D23" s="16" t="e">
        <f>+#REF!</f>
        <v>#REF!</v>
      </c>
      <c r="E23" s="16" t="e">
        <f>+#REF!</f>
        <v>#REF!</v>
      </c>
      <c r="F23" s="16" t="e">
        <f t="shared" ref="F23:F58" si="4">+G23+H23</f>
        <v>#REF!</v>
      </c>
      <c r="G23" s="16" t="e">
        <f>SUM(G24:G27)</f>
        <v>#REF!</v>
      </c>
      <c r="H23" s="16" t="e">
        <f>SUM(H24:H27)</f>
        <v>#REF!</v>
      </c>
      <c r="I23" s="16" t="e">
        <f>SUM(I24:I27)</f>
        <v>#REF!</v>
      </c>
      <c r="J23" s="140" t="e">
        <f>SUM(J24:J27)</f>
        <v>#REF!</v>
      </c>
      <c r="K23" s="141" t="e">
        <f t="shared" si="3"/>
        <v>#REF!</v>
      </c>
      <c r="L23" s="141"/>
    </row>
    <row r="24" spans="1:15" s="29" customFormat="1" ht="15.75" hidden="1" customHeight="1">
      <c r="A24" s="164" t="s">
        <v>39</v>
      </c>
      <c r="B24" s="28" t="s">
        <v>40</v>
      </c>
      <c r="C24" s="16">
        <f t="shared" si="2"/>
        <v>0</v>
      </c>
      <c r="D24" s="3"/>
      <c r="E24" s="3"/>
      <c r="F24" s="16" t="e">
        <f t="shared" si="4"/>
        <v>#REF!</v>
      </c>
      <c r="G24" s="3" t="e">
        <f>+#REF!</f>
        <v>#REF!</v>
      </c>
      <c r="H24" s="68" t="e">
        <f>+I24+J24</f>
        <v>#REF!</v>
      </c>
      <c r="I24" s="3" t="e">
        <f>+#REF!</f>
        <v>#REF!</v>
      </c>
      <c r="J24" s="33" t="e">
        <f>+#REF!</f>
        <v>#REF!</v>
      </c>
      <c r="K24" s="141" t="e">
        <f t="shared" si="3"/>
        <v>#REF!</v>
      </c>
      <c r="L24" s="141"/>
    </row>
    <row r="25" spans="1:15" s="29" customFormat="1" ht="15.75" hidden="1" customHeight="1">
      <c r="A25" s="164" t="s">
        <v>41</v>
      </c>
      <c r="B25" s="28" t="s">
        <v>42</v>
      </c>
      <c r="C25" s="16">
        <f t="shared" si="2"/>
        <v>0</v>
      </c>
      <c r="D25" s="3"/>
      <c r="E25" s="3"/>
      <c r="F25" s="16" t="e">
        <f t="shared" si="4"/>
        <v>#REF!</v>
      </c>
      <c r="G25" s="3" t="e">
        <f>+#REF!</f>
        <v>#REF!</v>
      </c>
      <c r="H25" s="68" t="e">
        <f>+I25+J25</f>
        <v>#REF!</v>
      </c>
      <c r="I25" s="3" t="e">
        <f>+#REF!</f>
        <v>#REF!</v>
      </c>
      <c r="J25" s="33" t="e">
        <f>+#REF!</f>
        <v>#REF!</v>
      </c>
      <c r="K25" s="141" t="e">
        <f t="shared" si="3"/>
        <v>#REF!</v>
      </c>
      <c r="L25" s="141"/>
    </row>
    <row r="26" spans="1:15" s="29" customFormat="1" ht="15.75" hidden="1" customHeight="1">
      <c r="A26" s="164" t="s">
        <v>43</v>
      </c>
      <c r="B26" s="28" t="s">
        <v>44</v>
      </c>
      <c r="C26" s="16">
        <f t="shared" si="2"/>
        <v>0</v>
      </c>
      <c r="D26" s="3"/>
      <c r="E26" s="3"/>
      <c r="F26" s="16" t="e">
        <f t="shared" si="4"/>
        <v>#REF!</v>
      </c>
      <c r="G26" s="3" t="e">
        <f>+#REF!</f>
        <v>#REF!</v>
      </c>
      <c r="H26" s="68" t="e">
        <f>+I26+J26</f>
        <v>#REF!</v>
      </c>
      <c r="I26" s="3" t="e">
        <f>+#REF!</f>
        <v>#REF!</v>
      </c>
      <c r="J26" s="33" t="e">
        <f>+#REF!</f>
        <v>#REF!</v>
      </c>
      <c r="K26" s="141" t="e">
        <f t="shared" si="3"/>
        <v>#REF!</v>
      </c>
      <c r="L26" s="141"/>
    </row>
    <row r="27" spans="1:15" s="29" customFormat="1" ht="15.75" hidden="1" customHeight="1">
      <c r="A27" s="164" t="s">
        <v>45</v>
      </c>
      <c r="B27" s="28" t="s">
        <v>46</v>
      </c>
      <c r="C27" s="16">
        <f t="shared" si="2"/>
        <v>0</v>
      </c>
      <c r="D27" s="3">
        <v>0</v>
      </c>
      <c r="E27" s="3">
        <v>0</v>
      </c>
      <c r="F27" s="16" t="e">
        <f t="shared" si="4"/>
        <v>#REF!</v>
      </c>
      <c r="G27" s="3" t="e">
        <f>+#REF!</f>
        <v>#REF!</v>
      </c>
      <c r="H27" s="68" t="e">
        <f>+I27+J27</f>
        <v>#REF!</v>
      </c>
      <c r="I27" s="3" t="e">
        <f>+#REF!</f>
        <v>#REF!</v>
      </c>
      <c r="J27" s="33" t="e">
        <f>+#REF!</f>
        <v>#REF!</v>
      </c>
      <c r="K27" s="141" t="e">
        <f t="shared" si="3"/>
        <v>#REF!</v>
      </c>
      <c r="L27" s="141"/>
    </row>
    <row r="28" spans="1:15" s="13" customFormat="1" ht="15.75">
      <c r="A28" s="148">
        <v>2</v>
      </c>
      <c r="B28" s="15" t="s">
        <v>47</v>
      </c>
      <c r="C28" s="16" t="e">
        <f t="shared" si="2"/>
        <v>#REF!</v>
      </c>
      <c r="D28" s="16" t="e">
        <f>+#REF!</f>
        <v>#REF!</v>
      </c>
      <c r="E28" s="16" t="e">
        <f>+#REF!</f>
        <v>#REF!</v>
      </c>
      <c r="F28" s="16" t="e">
        <f t="shared" si="4"/>
        <v>#REF!</v>
      </c>
      <c r="G28" s="16" t="e">
        <f>+#REF!</f>
        <v>#REF!</v>
      </c>
      <c r="H28" s="72" t="e">
        <f>+I28+J28</f>
        <v>#REF!</v>
      </c>
      <c r="I28" s="16" t="e">
        <f>+#REF!</f>
        <v>#REF!</v>
      </c>
      <c r="J28" s="140" t="e">
        <f>+#REF!</f>
        <v>#REF!</v>
      </c>
      <c r="K28" s="141" t="e">
        <f t="shared" si="3"/>
        <v>#REF!</v>
      </c>
      <c r="L28" s="141"/>
    </row>
    <row r="29" spans="1:15" s="17" customFormat="1" ht="15.75">
      <c r="A29" s="148">
        <v>3</v>
      </c>
      <c r="B29" s="15" t="s">
        <v>48</v>
      </c>
      <c r="C29" s="16" t="e">
        <f t="shared" si="2"/>
        <v>#REF!</v>
      </c>
      <c r="D29" s="16" t="e">
        <f>SUM(D30:D31,D34:D38)</f>
        <v>#REF!</v>
      </c>
      <c r="E29" s="16" t="e">
        <f>SUM(E30:E31,E34:E38)</f>
        <v>#REF!</v>
      </c>
      <c r="F29" s="16" t="e">
        <f t="shared" si="4"/>
        <v>#REF!</v>
      </c>
      <c r="G29" s="16" t="e">
        <f>+G30+G31+G34+G35+G36+G37+G38</f>
        <v>#REF!</v>
      </c>
      <c r="H29" s="16" t="e">
        <f>+H30+H31+H34+H35+H36+H37+H38</f>
        <v>#REF!</v>
      </c>
      <c r="I29" s="16" t="e">
        <f>+I30+I31+I34+I35+I36+I37+I38</f>
        <v>#REF!</v>
      </c>
      <c r="J29" s="140" t="e">
        <f>+J30+J31+J34+J35+J36+J37+J38</f>
        <v>#REF!</v>
      </c>
      <c r="K29" s="141" t="e">
        <f t="shared" si="3"/>
        <v>#REF!</v>
      </c>
      <c r="L29" s="141"/>
    </row>
    <row r="30" spans="1:15">
      <c r="A30" s="145" t="s">
        <v>39</v>
      </c>
      <c r="B30" s="19" t="s">
        <v>49</v>
      </c>
      <c r="C30" s="20" t="e">
        <f t="shared" si="2"/>
        <v>#REF!</v>
      </c>
      <c r="D30" s="20" t="e">
        <f>+#REF!</f>
        <v>#REF!</v>
      </c>
      <c r="E30" s="20" t="e">
        <f>+#REF!</f>
        <v>#REF!</v>
      </c>
      <c r="F30" s="16" t="e">
        <f t="shared" si="4"/>
        <v>#REF!</v>
      </c>
      <c r="G30" s="20" t="e">
        <f>+#REF!</f>
        <v>#REF!</v>
      </c>
      <c r="H30" s="68" t="e">
        <f>+I30+J30</f>
        <v>#REF!</v>
      </c>
      <c r="I30" s="20" t="e">
        <f>+#REF!</f>
        <v>#REF!</v>
      </c>
      <c r="J30" s="20" t="e">
        <f>+#REF!</f>
        <v>#REF!</v>
      </c>
      <c r="K30" s="99" t="e">
        <f t="shared" si="3"/>
        <v>#REF!</v>
      </c>
      <c r="L30" s="99"/>
    </row>
    <row r="31" spans="1:15">
      <c r="A31" s="145" t="s">
        <v>41</v>
      </c>
      <c r="B31" s="19" t="s">
        <v>50</v>
      </c>
      <c r="C31" s="20" t="e">
        <f t="shared" si="2"/>
        <v>#REF!</v>
      </c>
      <c r="D31" s="2" t="e">
        <f>+#REF!</f>
        <v>#REF!</v>
      </c>
      <c r="E31" s="2" t="e">
        <f>+#REF!</f>
        <v>#REF!</v>
      </c>
      <c r="F31" s="16" t="e">
        <f t="shared" si="4"/>
        <v>#REF!</v>
      </c>
      <c r="G31" s="20" t="e">
        <f>SUM(G32:G33)</f>
        <v>#REF!</v>
      </c>
      <c r="H31" s="20" t="e">
        <f>SUM(H32:H33)</f>
        <v>#REF!</v>
      </c>
      <c r="I31" s="20" t="e">
        <f>SUM(I32:I33)</f>
        <v>#REF!</v>
      </c>
      <c r="J31" s="20" t="e">
        <f>SUM(J32:J33)</f>
        <v>#REF!</v>
      </c>
      <c r="K31" s="99" t="e">
        <f t="shared" si="3"/>
        <v>#REF!</v>
      </c>
      <c r="L31" s="99"/>
    </row>
    <row r="32" spans="1:15" s="31" customFormat="1" ht="15.75" hidden="1" customHeight="1">
      <c r="A32" s="165" t="s">
        <v>31</v>
      </c>
      <c r="B32" s="28" t="s">
        <v>51</v>
      </c>
      <c r="C32" s="20">
        <f t="shared" si="2"/>
        <v>0</v>
      </c>
      <c r="D32" s="3"/>
      <c r="E32" s="3"/>
      <c r="F32" s="16" t="e">
        <f t="shared" si="4"/>
        <v>#REF!</v>
      </c>
      <c r="G32" s="20" t="e">
        <f>+#REF!</f>
        <v>#REF!</v>
      </c>
      <c r="H32" s="67" t="e">
        <f t="shared" ref="H32:H38" si="5">+I32+J32</f>
        <v>#REF!</v>
      </c>
      <c r="I32" s="20" t="e">
        <f>+#REF!</f>
        <v>#REF!</v>
      </c>
      <c r="J32" s="20" t="e">
        <f>+#REF!</f>
        <v>#REF!</v>
      </c>
      <c r="K32" s="99" t="e">
        <f t="shared" si="3"/>
        <v>#REF!</v>
      </c>
      <c r="L32" s="99"/>
    </row>
    <row r="33" spans="1:12" s="31" customFormat="1" ht="15.75" hidden="1" customHeight="1">
      <c r="A33" s="165" t="s">
        <v>31</v>
      </c>
      <c r="B33" s="28" t="s">
        <v>52</v>
      </c>
      <c r="C33" s="20">
        <f t="shared" si="2"/>
        <v>0</v>
      </c>
      <c r="D33" s="3"/>
      <c r="E33" s="3"/>
      <c r="F33" s="16" t="e">
        <f t="shared" si="4"/>
        <v>#REF!</v>
      </c>
      <c r="G33" s="20" t="e">
        <f>+#REF!</f>
        <v>#REF!</v>
      </c>
      <c r="H33" s="67" t="e">
        <f t="shared" si="5"/>
        <v>#REF!</v>
      </c>
      <c r="I33" s="20" t="e">
        <f>+#REF!</f>
        <v>#REF!</v>
      </c>
      <c r="J33" s="20" t="e">
        <f>+#REF!</f>
        <v>#REF!</v>
      </c>
      <c r="K33" s="99" t="e">
        <f t="shared" si="3"/>
        <v>#REF!</v>
      </c>
      <c r="L33" s="99"/>
    </row>
    <row r="34" spans="1:12">
      <c r="A34" s="145" t="s">
        <v>43</v>
      </c>
      <c r="B34" s="19" t="s">
        <v>53</v>
      </c>
      <c r="C34" s="20" t="e">
        <f t="shared" si="2"/>
        <v>#REF!</v>
      </c>
      <c r="D34" s="20" t="e">
        <f>+#REF!</f>
        <v>#REF!</v>
      </c>
      <c r="E34" s="20" t="e">
        <f>+#REF!</f>
        <v>#REF!</v>
      </c>
      <c r="F34" s="16" t="e">
        <f t="shared" si="4"/>
        <v>#REF!</v>
      </c>
      <c r="G34" s="20" t="e">
        <f>+#REF!</f>
        <v>#REF!</v>
      </c>
      <c r="H34" s="67" t="e">
        <f t="shared" si="5"/>
        <v>#REF!</v>
      </c>
      <c r="I34" s="20" t="e">
        <f>+#REF!</f>
        <v>#REF!</v>
      </c>
      <c r="J34" s="20" t="e">
        <f>+#REF!</f>
        <v>#REF!</v>
      </c>
      <c r="K34" s="99" t="e">
        <f t="shared" si="3"/>
        <v>#REF!</v>
      </c>
      <c r="L34" s="99"/>
    </row>
    <row r="35" spans="1:12">
      <c r="A35" s="145" t="s">
        <v>45</v>
      </c>
      <c r="B35" s="19" t="s">
        <v>54</v>
      </c>
      <c r="C35" s="20" t="e">
        <f t="shared" si="2"/>
        <v>#REF!</v>
      </c>
      <c r="D35" s="20" t="e">
        <f>+#REF!</f>
        <v>#REF!</v>
      </c>
      <c r="E35" s="20" t="e">
        <f>+#REF!</f>
        <v>#REF!</v>
      </c>
      <c r="F35" s="16" t="e">
        <f t="shared" si="4"/>
        <v>#REF!</v>
      </c>
      <c r="G35" s="20" t="e">
        <f>+#REF!</f>
        <v>#REF!</v>
      </c>
      <c r="H35" s="67" t="e">
        <f t="shared" si="5"/>
        <v>#REF!</v>
      </c>
      <c r="I35" s="20" t="e">
        <f>+#REF!</f>
        <v>#REF!</v>
      </c>
      <c r="J35" s="20" t="e">
        <f>+#REF!</f>
        <v>#REF!</v>
      </c>
      <c r="K35" s="99" t="e">
        <f t="shared" si="3"/>
        <v>#REF!</v>
      </c>
      <c r="L35" s="99"/>
    </row>
    <row r="36" spans="1:12">
      <c r="A36" s="145" t="s">
        <v>55</v>
      </c>
      <c r="B36" s="19" t="s">
        <v>56</v>
      </c>
      <c r="C36" s="20" t="e">
        <f t="shared" si="2"/>
        <v>#REF!</v>
      </c>
      <c r="D36" s="20" t="e">
        <f>+#REF!</f>
        <v>#REF!</v>
      </c>
      <c r="E36" s="20" t="e">
        <f>+#REF!</f>
        <v>#REF!</v>
      </c>
      <c r="F36" s="16" t="e">
        <f t="shared" si="4"/>
        <v>#REF!</v>
      </c>
      <c r="G36" s="20" t="e">
        <f>+#REF!</f>
        <v>#REF!</v>
      </c>
      <c r="H36" s="67" t="e">
        <f t="shared" si="5"/>
        <v>#REF!</v>
      </c>
      <c r="I36" s="20" t="e">
        <f>+#REF!</f>
        <v>#REF!</v>
      </c>
      <c r="J36" s="20" t="e">
        <f>+#REF!</f>
        <v>#REF!</v>
      </c>
      <c r="K36" s="99" t="e">
        <f t="shared" si="3"/>
        <v>#REF!</v>
      </c>
      <c r="L36" s="99"/>
    </row>
    <row r="37" spans="1:12">
      <c r="A37" s="145" t="s">
        <v>57</v>
      </c>
      <c r="B37" s="19" t="s">
        <v>58</v>
      </c>
      <c r="C37" s="20" t="e">
        <f t="shared" si="2"/>
        <v>#REF!</v>
      </c>
      <c r="D37" s="20" t="e">
        <f>+#REF!</f>
        <v>#REF!</v>
      </c>
      <c r="E37" s="20" t="e">
        <f>+#REF!</f>
        <v>#REF!</v>
      </c>
      <c r="F37" s="16" t="e">
        <f t="shared" si="4"/>
        <v>#REF!</v>
      </c>
      <c r="G37" s="20" t="e">
        <f>+#REF!</f>
        <v>#REF!</v>
      </c>
      <c r="H37" s="67" t="e">
        <f t="shared" si="5"/>
        <v>#REF!</v>
      </c>
      <c r="I37" s="20" t="e">
        <f>+#REF!</f>
        <v>#REF!</v>
      </c>
      <c r="J37" s="20" t="e">
        <f>+#REF!</f>
        <v>#REF!</v>
      </c>
      <c r="K37" s="99" t="e">
        <f t="shared" si="3"/>
        <v>#REF!</v>
      </c>
      <c r="L37" s="99"/>
    </row>
    <row r="38" spans="1:12">
      <c r="A38" s="145" t="s">
        <v>59</v>
      </c>
      <c r="B38" s="19" t="s">
        <v>60</v>
      </c>
      <c r="C38" s="20" t="e">
        <f t="shared" si="2"/>
        <v>#REF!</v>
      </c>
      <c r="D38" s="20" t="e">
        <f>+#REF!</f>
        <v>#REF!</v>
      </c>
      <c r="E38" s="20" t="e">
        <f>+#REF!</f>
        <v>#REF!</v>
      </c>
      <c r="F38" s="16" t="e">
        <f t="shared" si="4"/>
        <v>#REF!</v>
      </c>
      <c r="G38" s="20" t="e">
        <f>+#REF!</f>
        <v>#REF!</v>
      </c>
      <c r="H38" s="67" t="e">
        <f t="shared" si="5"/>
        <v>#REF!</v>
      </c>
      <c r="I38" s="20" t="e">
        <f>+#REF!</f>
        <v>#REF!</v>
      </c>
      <c r="J38" s="20" t="e">
        <f>+#REF!</f>
        <v>#REF!</v>
      </c>
      <c r="K38" s="99" t="e">
        <f t="shared" si="3"/>
        <v>#REF!</v>
      </c>
      <c r="L38" s="99"/>
    </row>
    <row r="39" spans="1:12" s="17" customFormat="1" ht="15.75">
      <c r="A39" s="148">
        <v>4</v>
      </c>
      <c r="B39" s="15" t="s">
        <v>61</v>
      </c>
      <c r="C39" s="16" t="e">
        <f t="shared" si="2"/>
        <v>#REF!</v>
      </c>
      <c r="D39" s="16" t="e">
        <f>+#REF!</f>
        <v>#REF!</v>
      </c>
      <c r="E39" s="16" t="e">
        <f>+#REF!</f>
        <v>#REF!</v>
      </c>
      <c r="F39" s="16" t="e">
        <f t="shared" si="4"/>
        <v>#REF!</v>
      </c>
      <c r="G39" s="16" t="e">
        <f>SUM(G40:G42)</f>
        <v>#REF!</v>
      </c>
      <c r="H39" s="16" t="e">
        <f>SUM(H40:H42)</f>
        <v>#REF!</v>
      </c>
      <c r="I39" s="16" t="e">
        <f>SUM(I40:I42)</f>
        <v>#REF!</v>
      </c>
      <c r="J39" s="16" t="e">
        <f>SUM(J40:J42)</f>
        <v>#REF!</v>
      </c>
      <c r="K39" s="142" t="e">
        <f t="shared" si="3"/>
        <v>#REF!</v>
      </c>
      <c r="L39" s="142"/>
    </row>
    <row r="40" spans="1:12" s="34" customFormat="1" ht="18.75" hidden="1" customHeight="1">
      <c r="A40" s="165" t="s">
        <v>31</v>
      </c>
      <c r="B40" s="28" t="s">
        <v>62</v>
      </c>
      <c r="C40" s="16">
        <f t="shared" si="2"/>
        <v>0</v>
      </c>
      <c r="D40" s="3"/>
      <c r="E40" s="3"/>
      <c r="F40" s="16" t="e">
        <f t="shared" si="4"/>
        <v>#REF!</v>
      </c>
      <c r="G40" s="3" t="e">
        <f>+#REF!</f>
        <v>#REF!</v>
      </c>
      <c r="H40" s="66" t="e">
        <f t="shared" ref="H40:H46" si="6">+I40+J40</f>
        <v>#REF!</v>
      </c>
      <c r="I40" s="3" t="e">
        <f>+#REF!</f>
        <v>#REF!</v>
      </c>
      <c r="J40" s="3" t="e">
        <f>+#REF!</f>
        <v>#REF!</v>
      </c>
      <c r="K40" s="139" t="e">
        <f t="shared" si="3"/>
        <v>#REF!</v>
      </c>
      <c r="L40" s="139"/>
    </row>
    <row r="41" spans="1:12" s="34" customFormat="1" ht="18.75" hidden="1" customHeight="1">
      <c r="A41" s="165" t="s">
        <v>31</v>
      </c>
      <c r="B41" s="28" t="s">
        <v>63</v>
      </c>
      <c r="C41" s="16">
        <f t="shared" si="2"/>
        <v>0</v>
      </c>
      <c r="D41" s="3"/>
      <c r="E41" s="3"/>
      <c r="F41" s="16" t="e">
        <f t="shared" si="4"/>
        <v>#REF!</v>
      </c>
      <c r="G41" s="3" t="e">
        <f>+#REF!</f>
        <v>#REF!</v>
      </c>
      <c r="H41" s="66" t="e">
        <f t="shared" si="6"/>
        <v>#REF!</v>
      </c>
      <c r="I41" s="3" t="e">
        <f>+#REF!</f>
        <v>#REF!</v>
      </c>
      <c r="J41" s="3" t="e">
        <f>+#REF!</f>
        <v>#REF!</v>
      </c>
      <c r="K41" s="139" t="e">
        <f t="shared" si="3"/>
        <v>#REF!</v>
      </c>
      <c r="L41" s="139"/>
    </row>
    <row r="42" spans="1:12" s="34" customFormat="1" ht="18.75" hidden="1" customHeight="1">
      <c r="A42" s="165" t="s">
        <v>31</v>
      </c>
      <c r="B42" s="28" t="s">
        <v>64</v>
      </c>
      <c r="C42" s="16">
        <f t="shared" si="2"/>
        <v>0</v>
      </c>
      <c r="D42" s="3">
        <v>0</v>
      </c>
      <c r="E42" s="3">
        <v>0</v>
      </c>
      <c r="F42" s="16" t="e">
        <f t="shared" si="4"/>
        <v>#REF!</v>
      </c>
      <c r="G42" s="3" t="e">
        <f>+#REF!</f>
        <v>#REF!</v>
      </c>
      <c r="H42" s="66" t="e">
        <f t="shared" si="6"/>
        <v>#REF!</v>
      </c>
      <c r="I42" s="3" t="e">
        <f>+#REF!</f>
        <v>#REF!</v>
      </c>
      <c r="J42" s="3" t="e">
        <f>+#REF!</f>
        <v>#REF!</v>
      </c>
      <c r="K42" s="139" t="e">
        <f t="shared" si="3"/>
        <v>#REF!</v>
      </c>
      <c r="L42" s="139"/>
    </row>
    <row r="43" spans="1:12" s="17" customFormat="1" ht="15.75">
      <c r="A43" s="148">
        <v>5</v>
      </c>
      <c r="B43" s="15" t="s">
        <v>65</v>
      </c>
      <c r="C43" s="16" t="e">
        <f t="shared" si="2"/>
        <v>#REF!</v>
      </c>
      <c r="D43" s="45" t="e">
        <f>+#REF!</f>
        <v>#REF!</v>
      </c>
      <c r="E43" s="45" t="e">
        <f>+#REF!</f>
        <v>#REF!</v>
      </c>
      <c r="F43" s="16" t="e">
        <f t="shared" si="4"/>
        <v>#REF!</v>
      </c>
      <c r="G43" s="16" t="e">
        <f>SUM(G44:G45)</f>
        <v>#REF!</v>
      </c>
      <c r="H43" s="133" t="e">
        <f t="shared" si="6"/>
        <v>#REF!</v>
      </c>
      <c r="I43" s="45" t="e">
        <f>+I44+I45</f>
        <v>#REF!</v>
      </c>
      <c r="J43" s="45" t="e">
        <f>+J44+J45</f>
        <v>#REF!</v>
      </c>
      <c r="K43" s="142" t="e">
        <f t="shared" si="3"/>
        <v>#REF!</v>
      </c>
      <c r="L43" s="142"/>
    </row>
    <row r="44" spans="1:12" s="34" customFormat="1" ht="18.75" hidden="1" customHeight="1">
      <c r="A44" s="165" t="s">
        <v>31</v>
      </c>
      <c r="B44" s="28" t="s">
        <v>66</v>
      </c>
      <c r="C44" s="16">
        <f t="shared" si="2"/>
        <v>0</v>
      </c>
      <c r="D44" s="33"/>
      <c r="E44" s="33"/>
      <c r="F44" s="16" t="e">
        <f t="shared" si="4"/>
        <v>#REF!</v>
      </c>
      <c r="G44" s="3" t="e">
        <f>+#REF!</f>
        <v>#REF!</v>
      </c>
      <c r="H44" s="66" t="e">
        <f t="shared" si="6"/>
        <v>#REF!</v>
      </c>
      <c r="I44" s="3" t="e">
        <f>+#REF!</f>
        <v>#REF!</v>
      </c>
      <c r="J44" s="3" t="e">
        <f>+#REF!</f>
        <v>#REF!</v>
      </c>
      <c r="K44" s="142" t="e">
        <f t="shared" si="3"/>
        <v>#REF!</v>
      </c>
      <c r="L44" s="142"/>
    </row>
    <row r="45" spans="1:12" s="34" customFormat="1" ht="18.75" hidden="1" customHeight="1">
      <c r="A45" s="165" t="s">
        <v>31</v>
      </c>
      <c r="B45" s="28" t="s">
        <v>67</v>
      </c>
      <c r="C45" s="16">
        <f t="shared" si="2"/>
        <v>0</v>
      </c>
      <c r="D45" s="33"/>
      <c r="E45" s="33"/>
      <c r="F45" s="16" t="e">
        <f t="shared" si="4"/>
        <v>#REF!</v>
      </c>
      <c r="G45" s="3" t="e">
        <f>+#REF!</f>
        <v>#REF!</v>
      </c>
      <c r="H45" s="66" t="e">
        <f t="shared" si="6"/>
        <v>#REF!</v>
      </c>
      <c r="I45" s="3" t="e">
        <f>+#REF!</f>
        <v>#REF!</v>
      </c>
      <c r="J45" s="3" t="e">
        <f>+#REF!</f>
        <v>#REF!</v>
      </c>
      <c r="K45" s="142" t="e">
        <f t="shared" si="3"/>
        <v>#REF!</v>
      </c>
      <c r="L45" s="142"/>
    </row>
    <row r="46" spans="1:12" s="17" customFormat="1" ht="15.75">
      <c r="A46" s="148">
        <v>6</v>
      </c>
      <c r="B46" s="15" t="s">
        <v>68</v>
      </c>
      <c r="C46" s="16" t="e">
        <f t="shared" si="2"/>
        <v>#REF!</v>
      </c>
      <c r="D46" s="16" t="e">
        <f>+#REF!</f>
        <v>#REF!</v>
      </c>
      <c r="E46" s="16" t="e">
        <f>+#REF!</f>
        <v>#REF!</v>
      </c>
      <c r="F46" s="16" t="e">
        <f t="shared" si="4"/>
        <v>#REF!</v>
      </c>
      <c r="G46" s="45" t="e">
        <f>+#REF!</f>
        <v>#REF!</v>
      </c>
      <c r="H46" s="133" t="e">
        <f t="shared" si="6"/>
        <v>#REF!</v>
      </c>
      <c r="I46" s="45" t="e">
        <f>+#REF!</f>
        <v>#REF!</v>
      </c>
      <c r="J46" s="45" t="e">
        <f>+#REF!</f>
        <v>#REF!</v>
      </c>
      <c r="K46" s="142" t="e">
        <f t="shared" si="3"/>
        <v>#REF!</v>
      </c>
      <c r="L46" s="142"/>
    </row>
    <row r="47" spans="1:12" s="17" customFormat="1" ht="15.75">
      <c r="A47" s="148" t="s">
        <v>69</v>
      </c>
      <c r="B47" s="15" t="s">
        <v>70</v>
      </c>
      <c r="C47" s="16" t="e">
        <f t="shared" si="2"/>
        <v>#REF!</v>
      </c>
      <c r="D47" s="20" t="e">
        <f>+#REF!</f>
        <v>#REF!</v>
      </c>
      <c r="E47" s="16"/>
      <c r="F47" s="16" t="e">
        <f t="shared" si="4"/>
        <v>#REF!</v>
      </c>
      <c r="G47" s="45" t="e">
        <f>+#REF!</f>
        <v>#REF!</v>
      </c>
      <c r="H47" s="72">
        <v>0</v>
      </c>
      <c r="I47" s="45" t="e">
        <f>+#REF!</f>
        <v>#REF!</v>
      </c>
      <c r="J47" s="45" t="e">
        <f>+#REF!</f>
        <v>#REF!</v>
      </c>
      <c r="K47" s="12"/>
      <c r="L47" s="12"/>
    </row>
    <row r="48" spans="1:12" s="17" customFormat="1" ht="15.75">
      <c r="A48" s="148" t="s">
        <v>71</v>
      </c>
      <c r="B48" s="15" t="s">
        <v>72</v>
      </c>
      <c r="C48" s="16" t="e">
        <f t="shared" si="2"/>
        <v>#REF!</v>
      </c>
      <c r="D48" s="20" t="e">
        <f>+#REF!</f>
        <v>#REF!</v>
      </c>
      <c r="E48" s="20" t="e">
        <f>+#REF!</f>
        <v>#REF!</v>
      </c>
      <c r="F48" s="16" t="e">
        <f t="shared" si="4"/>
        <v>#REF!</v>
      </c>
      <c r="G48" s="45" t="e">
        <f>+#REF!</f>
        <v>#REF!</v>
      </c>
      <c r="H48" s="72">
        <v>0</v>
      </c>
      <c r="I48" s="45" t="e">
        <f>+#REF!</f>
        <v>#REF!</v>
      </c>
      <c r="J48" s="45" t="e">
        <f>+#REF!</f>
        <v>#REF!</v>
      </c>
      <c r="K48" s="12"/>
      <c r="L48" s="12"/>
    </row>
    <row r="49" spans="1:12" s="17" customFormat="1" ht="15.75" hidden="1" customHeight="1">
      <c r="A49" s="148" t="s">
        <v>73</v>
      </c>
      <c r="B49" s="15" t="s">
        <v>107</v>
      </c>
      <c r="C49" s="16">
        <f t="shared" si="2"/>
        <v>0</v>
      </c>
      <c r="D49" s="20"/>
      <c r="E49" s="20"/>
      <c r="F49" s="16" t="e">
        <f t="shared" si="4"/>
        <v>#REF!</v>
      </c>
      <c r="G49" s="45" t="e">
        <f>+#REF!</f>
        <v>#REF!</v>
      </c>
      <c r="H49" s="72">
        <v>0</v>
      </c>
      <c r="I49" s="45" t="e">
        <f>+#REF!</f>
        <v>#REF!</v>
      </c>
      <c r="J49" s="45" t="e">
        <f>+#REF!</f>
        <v>#REF!</v>
      </c>
      <c r="K49" s="12"/>
      <c r="L49" s="12"/>
    </row>
    <row r="50" spans="1:12" s="17" customFormat="1" ht="15.75">
      <c r="A50" s="148" t="s">
        <v>73</v>
      </c>
      <c r="B50" s="15" t="s">
        <v>75</v>
      </c>
      <c r="C50" s="16" t="e">
        <f t="shared" si="2"/>
        <v>#REF!</v>
      </c>
      <c r="D50" s="20" t="e">
        <f>+#REF!</f>
        <v>#REF!</v>
      </c>
      <c r="E50" s="20" t="e">
        <f>+#REF!</f>
        <v>#REF!</v>
      </c>
      <c r="F50" s="16" t="e">
        <f t="shared" si="4"/>
        <v>#REF!</v>
      </c>
      <c r="G50" s="45" t="e">
        <f>+#REF!</f>
        <v>#REF!</v>
      </c>
      <c r="H50" s="72">
        <v>0</v>
      </c>
      <c r="I50" s="45" t="e">
        <f>+#REF!</f>
        <v>#REF!</v>
      </c>
      <c r="J50" s="45" t="e">
        <f>+#REF!</f>
        <v>#REF!</v>
      </c>
      <c r="K50" s="12"/>
      <c r="L50" s="12"/>
    </row>
    <row r="51" spans="1:12" s="115" customFormat="1" ht="15.75" hidden="1" customHeight="1">
      <c r="A51" s="166" t="s">
        <v>74</v>
      </c>
      <c r="B51" s="110" t="s">
        <v>77</v>
      </c>
      <c r="C51" s="111">
        <v>0</v>
      </c>
      <c r="D51" s="112">
        <v>0</v>
      </c>
      <c r="E51" s="112"/>
      <c r="F51" s="16" t="e">
        <f t="shared" si="4"/>
        <v>#REF!</v>
      </c>
      <c r="G51" s="45" t="e">
        <f>+#REF!</f>
        <v>#REF!</v>
      </c>
      <c r="H51" s="113">
        <v>0</v>
      </c>
      <c r="I51" s="111"/>
      <c r="J51" s="111"/>
      <c r="K51" s="114"/>
      <c r="L51" s="114"/>
    </row>
    <row r="52" spans="1:12" s="115" customFormat="1" ht="15.75" hidden="1" customHeight="1">
      <c r="A52" s="166" t="s">
        <v>76</v>
      </c>
      <c r="B52" s="110" t="s">
        <v>78</v>
      </c>
      <c r="C52" s="111">
        <v>0</v>
      </c>
      <c r="D52" s="111"/>
      <c r="E52" s="111"/>
      <c r="F52" s="16" t="e">
        <f t="shared" si="4"/>
        <v>#REF!</v>
      </c>
      <c r="G52" s="45" t="e">
        <f>+#REF!</f>
        <v>#REF!</v>
      </c>
      <c r="H52" s="113">
        <v>0</v>
      </c>
      <c r="I52" s="116"/>
      <c r="J52" s="111"/>
      <c r="K52" s="114"/>
      <c r="L52" s="114"/>
    </row>
    <row r="53" spans="1:12" s="35" customFormat="1" ht="15.75">
      <c r="A53" s="167" t="s">
        <v>79</v>
      </c>
      <c r="B53" s="50" t="s">
        <v>227</v>
      </c>
      <c r="C53" s="51" t="e">
        <f>SUM(C54:C57)</f>
        <v>#REF!</v>
      </c>
      <c r="D53" s="51" t="e">
        <f>+D54+D55+D56+D57</f>
        <v>#REF!</v>
      </c>
      <c r="E53" s="51" t="e">
        <f>+E54+E55+E56+E57</f>
        <v>#REF!</v>
      </c>
      <c r="F53" s="16" t="e">
        <f t="shared" si="4"/>
        <v>#REF!</v>
      </c>
      <c r="G53" s="51" t="e">
        <f>SUM(G54:G57)</f>
        <v>#REF!</v>
      </c>
      <c r="H53" s="51" t="e">
        <f>SUM(H54:H57)</f>
        <v>#REF!</v>
      </c>
      <c r="I53" s="51" t="e">
        <f>SUM(I54:I57)</f>
        <v>#REF!</v>
      </c>
      <c r="J53" s="51" t="e">
        <f>SUM(J54:J57)</f>
        <v>#REF!</v>
      </c>
      <c r="K53" s="142" t="e">
        <f>+F53/C53*100</f>
        <v>#REF!</v>
      </c>
      <c r="L53" s="141" t="e">
        <f>+F53/#REF!*100</f>
        <v>#REF!</v>
      </c>
    </row>
    <row r="54" spans="1:12" s="40" customFormat="1" ht="15.75">
      <c r="A54" s="168" t="s">
        <v>20</v>
      </c>
      <c r="B54" s="37" t="s">
        <v>228</v>
      </c>
      <c r="C54" s="38" t="e">
        <f t="shared" ref="C54:C61" si="7">+D54+E54</f>
        <v>#REF!</v>
      </c>
      <c r="D54" s="2" t="e">
        <f>+#REF!</f>
        <v>#REF!</v>
      </c>
      <c r="E54" s="2" t="e">
        <f>+#REF!</f>
        <v>#REF!</v>
      </c>
      <c r="F54" s="16" t="e">
        <f t="shared" si="4"/>
        <v>#REF!</v>
      </c>
      <c r="G54" s="20" t="e">
        <f>+#REF!</f>
        <v>#REF!</v>
      </c>
      <c r="H54" s="68" t="e">
        <f>+I54+J54</f>
        <v>#REF!</v>
      </c>
      <c r="I54" s="20" t="e">
        <f>+#REF!</f>
        <v>#REF!</v>
      </c>
      <c r="J54" s="20" t="e">
        <f>+#REF!</f>
        <v>#REF!</v>
      </c>
      <c r="K54" s="99" t="e">
        <f>+F54/C54*100</f>
        <v>#REF!</v>
      </c>
      <c r="L54" s="99"/>
    </row>
    <row r="55" spans="1:12" s="43" customFormat="1" ht="31.5">
      <c r="A55" s="145" t="s">
        <v>21</v>
      </c>
      <c r="B55" s="42" t="s">
        <v>80</v>
      </c>
      <c r="C55" s="38" t="e">
        <f t="shared" si="7"/>
        <v>#REF!</v>
      </c>
      <c r="D55" s="2" t="e">
        <f>+#REF!</f>
        <v>#REF!</v>
      </c>
      <c r="E55" s="2" t="e">
        <f>+#REF!</f>
        <v>#REF!</v>
      </c>
      <c r="F55" s="16" t="e">
        <f t="shared" si="4"/>
        <v>#REF!</v>
      </c>
      <c r="G55" s="20" t="e">
        <f>+#REF!</f>
        <v>#REF!</v>
      </c>
      <c r="H55" s="20" t="e">
        <f>+#REF!</f>
        <v>#REF!</v>
      </c>
      <c r="I55" s="20" t="e">
        <f>+#REF!</f>
        <v>#REF!</v>
      </c>
      <c r="J55" s="20" t="e">
        <f>+#REF!</f>
        <v>#REF!</v>
      </c>
      <c r="K55" s="99" t="e">
        <f>+F55/C55*100</f>
        <v>#REF!</v>
      </c>
      <c r="L55" s="99"/>
    </row>
    <row r="56" spans="1:12" s="44" customFormat="1" ht="31.5">
      <c r="A56" s="145" t="s">
        <v>69</v>
      </c>
      <c r="B56" s="42" t="s">
        <v>81</v>
      </c>
      <c r="C56" s="38" t="e">
        <f t="shared" si="7"/>
        <v>#REF!</v>
      </c>
      <c r="D56" s="2" t="e">
        <f>+#REF!</f>
        <v>#REF!</v>
      </c>
      <c r="E56" s="2" t="e">
        <f>+#REF!</f>
        <v>#REF!</v>
      </c>
      <c r="F56" s="16" t="e">
        <f t="shared" si="4"/>
        <v>#REF!</v>
      </c>
      <c r="G56" s="20" t="e">
        <f>+#REF!</f>
        <v>#REF!</v>
      </c>
      <c r="H56" s="68" t="e">
        <f>+I56+J56</f>
        <v>#REF!</v>
      </c>
      <c r="I56" s="20" t="e">
        <f>+#REF!</f>
        <v>#REF!</v>
      </c>
      <c r="J56" s="20" t="e">
        <f>+#REF!</f>
        <v>#REF!</v>
      </c>
      <c r="K56" s="99"/>
      <c r="L56" s="99"/>
    </row>
    <row r="57" spans="1:12" s="17" customFormat="1" ht="15.75">
      <c r="A57" s="145" t="s">
        <v>71</v>
      </c>
      <c r="B57" s="37" t="s">
        <v>82</v>
      </c>
      <c r="C57" s="38" t="e">
        <f t="shared" si="7"/>
        <v>#REF!</v>
      </c>
      <c r="D57" s="2" t="e">
        <f>+#REF!</f>
        <v>#REF!</v>
      </c>
      <c r="E57" s="2" t="e">
        <f>+#REF!</f>
        <v>#REF!</v>
      </c>
      <c r="F57" s="16" t="e">
        <f t="shared" si="4"/>
        <v>#REF!</v>
      </c>
      <c r="G57" s="20" t="e">
        <f>+#REF!</f>
        <v>#REF!</v>
      </c>
      <c r="H57" s="68" t="e">
        <f>+I57+J57</f>
        <v>#REF!</v>
      </c>
      <c r="I57" s="20" t="e">
        <f>+#REF!</f>
        <v>#REF!</v>
      </c>
      <c r="J57" s="20" t="e">
        <f>+#REF!</f>
        <v>#REF!</v>
      </c>
      <c r="K57" s="99"/>
      <c r="L57" s="99"/>
    </row>
    <row r="58" spans="1:12" s="82" customFormat="1" ht="15.75">
      <c r="A58" s="161" t="s">
        <v>83</v>
      </c>
      <c r="B58" s="169" t="s">
        <v>84</v>
      </c>
      <c r="C58" s="159" t="e">
        <f t="shared" si="7"/>
        <v>#REF!</v>
      </c>
      <c r="D58" s="159" t="e">
        <f>+#REF!</f>
        <v>#REF!</v>
      </c>
      <c r="E58" s="159" t="e">
        <f>+#REF!</f>
        <v>#REF!</v>
      </c>
      <c r="F58" s="46" t="e">
        <f t="shared" si="4"/>
        <v>#REF!</v>
      </c>
      <c r="G58" s="46" t="e">
        <f>+#REF!</f>
        <v>#REF!</v>
      </c>
      <c r="H58" s="105" t="e">
        <f>+I58+J58</f>
        <v>#REF!</v>
      </c>
      <c r="I58" s="46" t="e">
        <f>+#REF!</f>
        <v>#REF!</v>
      </c>
      <c r="J58" s="46" t="e">
        <f>+#REF!</f>
        <v>#REF!</v>
      </c>
      <c r="K58" s="160" t="e">
        <f>+F58/C58*100</f>
        <v>#REF!</v>
      </c>
      <c r="L58" s="160"/>
    </row>
    <row r="59" spans="1:12" s="81" customFormat="1" ht="15.75" hidden="1" customHeight="1">
      <c r="A59" s="156" t="s">
        <v>85</v>
      </c>
      <c r="B59" s="157" t="s">
        <v>122</v>
      </c>
      <c r="C59" s="88">
        <f t="shared" si="7"/>
        <v>0</v>
      </c>
      <c r="D59" s="88">
        <v>0</v>
      </c>
      <c r="E59" s="88">
        <v>0</v>
      </c>
      <c r="F59" s="72"/>
      <c r="G59" s="72"/>
      <c r="H59" s="68"/>
      <c r="I59" s="72"/>
      <c r="J59" s="72"/>
      <c r="K59" s="158"/>
      <c r="L59" s="158"/>
    </row>
    <row r="60" spans="1:12" s="81" customFormat="1" ht="15.75" hidden="1" customHeight="1">
      <c r="A60" s="83" t="s">
        <v>86</v>
      </c>
      <c r="B60" s="84" t="s">
        <v>231</v>
      </c>
      <c r="C60" s="85">
        <f t="shared" si="7"/>
        <v>0</v>
      </c>
      <c r="D60" s="85"/>
      <c r="E60" s="85"/>
      <c r="F60" s="16"/>
      <c r="G60" s="86"/>
      <c r="H60" s="68"/>
      <c r="I60" s="76"/>
      <c r="J60" s="76"/>
      <c r="K60" s="87"/>
      <c r="L60" s="87"/>
    </row>
    <row r="61" spans="1:12" s="81" customFormat="1" ht="15.75" hidden="1" customHeight="1">
      <c r="A61" s="89" t="s">
        <v>89</v>
      </c>
      <c r="B61" s="90" t="s">
        <v>91</v>
      </c>
      <c r="C61" s="150">
        <f t="shared" si="7"/>
        <v>0</v>
      </c>
      <c r="D61" s="91"/>
      <c r="E61" s="91"/>
      <c r="F61" s="46"/>
      <c r="G61" s="92"/>
      <c r="H61" s="105"/>
      <c r="I61" s="92"/>
      <c r="J61" s="92"/>
      <c r="K61" s="93"/>
      <c r="L61" s="93"/>
    </row>
    <row r="62" spans="1:12" s="40" customFormat="1" ht="15.75" hidden="1" customHeight="1">
      <c r="A62" s="47"/>
      <c r="B62" s="40" t="s">
        <v>222</v>
      </c>
      <c r="C62" s="48"/>
      <c r="D62" s="102">
        <v>2397095</v>
      </c>
      <c r="E62" s="102">
        <v>3325320</v>
      </c>
      <c r="F62" s="39"/>
      <c r="G62" s="39"/>
      <c r="H62" s="39"/>
      <c r="I62" s="52">
        <v>3100.182726</v>
      </c>
      <c r="J62" s="52">
        <v>24.508787000000002</v>
      </c>
    </row>
    <row r="63" spans="1:12" s="40" customFormat="1" ht="15.75">
      <c r="A63" s="47"/>
      <c r="C63" s="48"/>
      <c r="D63" s="102"/>
      <c r="E63" s="102"/>
      <c r="F63" s="39"/>
      <c r="G63" s="39"/>
      <c r="H63" s="39"/>
      <c r="I63" s="52"/>
      <c r="J63" s="52"/>
    </row>
    <row r="64" spans="1:12" s="123" customFormat="1" ht="15.75">
      <c r="A64" s="120" t="s">
        <v>229</v>
      </c>
      <c r="C64" s="121"/>
      <c r="D64" s="122"/>
      <c r="E64" s="122"/>
      <c r="F64" s="118"/>
      <c r="G64" s="118"/>
      <c r="H64" s="118"/>
      <c r="I64" s="119"/>
      <c r="J64" s="119"/>
    </row>
    <row r="65" spans="1:12" s="117" customFormat="1" ht="32.25" customHeight="1">
      <c r="A65" s="686" t="s">
        <v>251</v>
      </c>
      <c r="B65" s="686"/>
      <c r="C65" s="686"/>
      <c r="D65" s="686"/>
      <c r="E65" s="686"/>
      <c r="F65" s="686"/>
      <c r="G65" s="686"/>
      <c r="H65" s="686"/>
      <c r="I65" s="686"/>
      <c r="J65" s="686"/>
      <c r="K65" s="686"/>
    </row>
    <row r="66" spans="1:12" s="127" customFormat="1" ht="18" customHeight="1">
      <c r="A66" s="124" t="s">
        <v>230</v>
      </c>
      <c r="C66" s="124"/>
      <c r="D66" s="124"/>
      <c r="E66" s="124"/>
      <c r="F66" s="124"/>
      <c r="G66" s="125"/>
      <c r="H66" s="125"/>
      <c r="I66" s="126"/>
      <c r="J66" s="126"/>
      <c r="K66" s="124"/>
      <c r="L66" s="124"/>
    </row>
    <row r="67" spans="1:12" s="129" customFormat="1" ht="16.5" customHeight="1">
      <c r="A67" s="128"/>
      <c r="G67" s="130"/>
      <c r="H67" s="130"/>
      <c r="I67" s="131"/>
      <c r="J67" s="131"/>
    </row>
    <row r="68" spans="1:12" s="104" customFormat="1">
      <c r="A68" s="103"/>
      <c r="B68" s="152" t="e">
        <f>+#REF!</f>
        <v>#REF!</v>
      </c>
      <c r="C68" s="94" t="e">
        <f>+#REF!</f>
        <v>#REF!</v>
      </c>
      <c r="D68" s="94" t="e">
        <f>+#REF!</f>
        <v>#REF!</v>
      </c>
      <c r="E68" s="94" t="e">
        <f>+#REF!</f>
        <v>#REF!</v>
      </c>
      <c r="F68" s="94" t="e">
        <f>+G68+H68</f>
        <v>#REF!</v>
      </c>
      <c r="G68" s="94" t="e">
        <f>+#REF!</f>
        <v>#REF!</v>
      </c>
      <c r="H68" s="94" t="e">
        <f>+#REF!</f>
        <v>#REF!</v>
      </c>
      <c r="I68" s="132"/>
      <c r="J68" s="132"/>
    </row>
    <row r="69" spans="1:12" s="104" customFormat="1">
      <c r="A69" s="103"/>
      <c r="D69" s="94" t="e">
        <f>+D11-D68</f>
        <v>#REF!</v>
      </c>
      <c r="E69" s="94" t="e">
        <f>+E11-E68</f>
        <v>#REF!</v>
      </c>
      <c r="G69" s="94"/>
      <c r="H69" s="94"/>
      <c r="I69" s="132"/>
      <c r="J69" s="132"/>
    </row>
    <row r="70" spans="1:12" s="104" customFormat="1">
      <c r="A70" s="103"/>
      <c r="B70" s="104" t="s">
        <v>36</v>
      </c>
      <c r="D70" s="94"/>
      <c r="E70" s="94"/>
      <c r="F70" s="94" t="e">
        <f t="shared" ref="F70:F77" si="8">+G70+H70</f>
        <v>#REF!</v>
      </c>
      <c r="G70" s="94" t="e">
        <f>+#REF!</f>
        <v>#REF!</v>
      </c>
      <c r="H70" s="94" t="e">
        <f>+I70+J70</f>
        <v>#REF!</v>
      </c>
      <c r="I70" s="94" t="e">
        <f>+#REF!</f>
        <v>#REF!</v>
      </c>
      <c r="J70" s="94" t="e">
        <f>+#REF!</f>
        <v>#REF!</v>
      </c>
    </row>
    <row r="71" spans="1:12" s="104" customFormat="1">
      <c r="A71" s="103"/>
      <c r="B71" s="152" t="e">
        <f>+#REF!</f>
        <v>#REF!</v>
      </c>
      <c r="F71" s="94" t="e">
        <f t="shared" si="8"/>
        <v>#REF!</v>
      </c>
      <c r="G71" s="94" t="e">
        <f>+#REF!</f>
        <v>#REF!</v>
      </c>
      <c r="H71" s="94" t="e">
        <f>+I71+J71</f>
        <v>#REF!</v>
      </c>
      <c r="I71" s="95" t="e">
        <f>+#REF!</f>
        <v>#REF!</v>
      </c>
      <c r="J71" s="95" t="e">
        <f>+#REF!</f>
        <v>#REF!</v>
      </c>
    </row>
    <row r="72" spans="1:12" s="104" customFormat="1">
      <c r="A72" s="103"/>
      <c r="B72" s="152" t="e">
        <f>+#REF!</f>
        <v>#REF!</v>
      </c>
      <c r="F72" s="94" t="e">
        <f t="shared" si="8"/>
        <v>#REF!</v>
      </c>
      <c r="G72" s="94" t="e">
        <f>+#REF!</f>
        <v>#REF!</v>
      </c>
      <c r="H72" s="94" t="e">
        <f t="shared" ref="H72:H77" si="9">+I72+J72</f>
        <v>#REF!</v>
      </c>
      <c r="I72" s="95" t="e">
        <f>+#REF!</f>
        <v>#REF!</v>
      </c>
      <c r="J72" s="95" t="e">
        <f>+#REF!</f>
        <v>#REF!</v>
      </c>
    </row>
    <row r="73" spans="1:12" s="104" customFormat="1">
      <c r="A73" s="103"/>
      <c r="B73" s="152" t="e">
        <f>+#REF!</f>
        <v>#REF!</v>
      </c>
      <c r="F73" s="94" t="e">
        <f t="shared" si="8"/>
        <v>#REF!</v>
      </c>
      <c r="G73" s="94" t="e">
        <f>+#REF!</f>
        <v>#REF!</v>
      </c>
      <c r="H73" s="94" t="e">
        <f t="shared" si="9"/>
        <v>#REF!</v>
      </c>
      <c r="I73" s="94" t="e">
        <f>+#REF!</f>
        <v>#REF!</v>
      </c>
      <c r="J73" s="94" t="e">
        <f>+#REF!</f>
        <v>#REF!</v>
      </c>
    </row>
    <row r="74" spans="1:12" s="104" customFormat="1">
      <c r="A74" s="103"/>
      <c r="B74" s="152" t="s">
        <v>122</v>
      </c>
      <c r="F74" s="94">
        <f t="shared" si="8"/>
        <v>0</v>
      </c>
      <c r="G74" s="94"/>
      <c r="H74" s="94">
        <f t="shared" si="9"/>
        <v>0</v>
      </c>
      <c r="I74" s="94"/>
      <c r="J74" s="94"/>
    </row>
    <row r="75" spans="1:12" s="104" customFormat="1">
      <c r="A75" s="103"/>
      <c r="B75" s="152" t="s">
        <v>231</v>
      </c>
      <c r="F75" s="94" t="e">
        <f t="shared" si="8"/>
        <v>#REF!</v>
      </c>
      <c r="G75" s="94" t="e">
        <f>+#REF!</f>
        <v>#REF!</v>
      </c>
      <c r="H75" s="94" t="e">
        <f t="shared" si="9"/>
        <v>#REF!</v>
      </c>
      <c r="I75" s="94" t="e">
        <f>+#REF!</f>
        <v>#REF!</v>
      </c>
      <c r="J75" s="94" t="e">
        <f>+#REF!</f>
        <v>#REF!</v>
      </c>
    </row>
    <row r="76" spans="1:12" s="104" customFormat="1">
      <c r="A76" s="103"/>
      <c r="B76" s="152" t="s">
        <v>91</v>
      </c>
      <c r="F76" s="94" t="e">
        <f t="shared" si="8"/>
        <v>#REF!</v>
      </c>
      <c r="G76" s="94" t="e">
        <f>+#REF!</f>
        <v>#REF!</v>
      </c>
      <c r="H76" s="94" t="e">
        <f t="shared" si="9"/>
        <v>#REF!</v>
      </c>
      <c r="I76" s="94" t="e">
        <f>+#REF!</f>
        <v>#REF!</v>
      </c>
      <c r="J76" s="94" t="e">
        <f>+#REF!</f>
        <v>#REF!</v>
      </c>
    </row>
    <row r="77" spans="1:12" s="172" customFormat="1">
      <c r="A77" s="170"/>
      <c r="B77" s="171" t="s">
        <v>252</v>
      </c>
      <c r="F77" s="173" t="e">
        <f t="shared" si="8"/>
        <v>#REF!</v>
      </c>
      <c r="G77" s="173" t="e">
        <f>+G11+G70+G71+G72+G73+G74+G75+G76</f>
        <v>#REF!</v>
      </c>
      <c r="H77" s="173" t="e">
        <f t="shared" si="9"/>
        <v>#REF!</v>
      </c>
      <c r="I77" s="173" t="e">
        <f>+I11+I70+I71+I72+I73+I74+I75+I76</f>
        <v>#REF!</v>
      </c>
      <c r="J77" s="173" t="e">
        <f>+J11+J70+J71+J72+J73+J74+J75+J76</f>
        <v>#REF!</v>
      </c>
    </row>
    <row r="78" spans="1:12">
      <c r="B78" s="104"/>
      <c r="C78" s="104"/>
      <c r="D78" s="104"/>
      <c r="E78" s="104"/>
      <c r="F78" s="94"/>
      <c r="G78" s="94"/>
      <c r="H78" s="94"/>
      <c r="I78" s="132"/>
      <c r="J78" s="132"/>
      <c r="K78" s="104"/>
      <c r="L78" s="104"/>
    </row>
    <row r="79" spans="1:12">
      <c r="B79" s="104"/>
      <c r="C79" s="104"/>
      <c r="D79" s="104"/>
      <c r="E79" s="104"/>
      <c r="F79" s="104"/>
      <c r="G79" s="94"/>
      <c r="H79" s="94"/>
      <c r="I79" s="132"/>
      <c r="J79" s="132"/>
      <c r="K79" s="104"/>
      <c r="L79" s="104"/>
    </row>
    <row r="80" spans="1:12">
      <c r="B80" s="104"/>
      <c r="C80" s="104"/>
      <c r="D80" s="104"/>
      <c r="E80" s="104"/>
      <c r="F80" s="104"/>
      <c r="G80" s="94"/>
      <c r="H80" s="94"/>
      <c r="I80" s="132"/>
      <c r="J80" s="132"/>
      <c r="K80" s="104"/>
      <c r="L80" s="104"/>
    </row>
    <row r="81" spans="2:12">
      <c r="B81" s="104"/>
      <c r="C81" s="104"/>
      <c r="D81" s="104"/>
      <c r="E81" s="104"/>
      <c r="F81" s="104"/>
      <c r="G81" s="94"/>
      <c r="H81" s="94"/>
      <c r="I81" s="132"/>
      <c r="J81" s="132"/>
      <c r="K81" s="104"/>
      <c r="L81" s="104"/>
    </row>
    <row r="82" spans="2:12">
      <c r="B82" s="104"/>
      <c r="C82" s="104"/>
      <c r="D82" s="104"/>
      <c r="E82" s="104"/>
      <c r="F82" s="104"/>
      <c r="G82" s="104"/>
      <c r="H82" s="104"/>
      <c r="I82" s="132"/>
      <c r="J82" s="132"/>
      <c r="K82" s="104"/>
      <c r="L82" s="104"/>
    </row>
    <row r="88" spans="2:12">
      <c r="B88" s="94"/>
      <c r="C88" s="94"/>
      <c r="D88" s="94"/>
      <c r="E88" s="94"/>
      <c r="F88" s="94"/>
      <c r="G88" s="94"/>
      <c r="H88" s="94"/>
      <c r="I88" s="95"/>
      <c r="J88" s="95"/>
      <c r="K88" s="94"/>
      <c r="L88" s="94"/>
    </row>
    <row r="89" spans="2:12">
      <c r="B89" s="94"/>
      <c r="C89" s="94"/>
      <c r="D89" s="94"/>
      <c r="E89" s="94"/>
      <c r="F89" s="94"/>
      <c r="G89" s="94"/>
      <c r="H89" s="94"/>
      <c r="I89" s="95"/>
      <c r="J89" s="95"/>
      <c r="K89" s="94"/>
      <c r="L89" s="94"/>
    </row>
    <row r="90" spans="2:12">
      <c r="B90" s="94"/>
      <c r="C90" s="94"/>
      <c r="D90" s="94"/>
      <c r="E90" s="94"/>
      <c r="F90" s="94"/>
      <c r="G90" s="94"/>
      <c r="H90" s="94"/>
      <c r="I90" s="95"/>
      <c r="J90" s="95"/>
      <c r="K90" s="94"/>
      <c r="L90" s="94"/>
    </row>
    <row r="91" spans="2:12">
      <c r="B91" s="94"/>
      <c r="C91" s="94"/>
      <c r="D91" s="94"/>
      <c r="E91" s="94"/>
      <c r="F91" s="94"/>
      <c r="G91" s="94">
        <v>1000000</v>
      </c>
      <c r="H91" s="94"/>
      <c r="I91" s="95"/>
      <c r="J91" s="95"/>
      <c r="K91" s="94"/>
      <c r="L91" s="94"/>
    </row>
    <row r="92" spans="2:12">
      <c r="B92" s="94"/>
      <c r="C92" s="94"/>
      <c r="D92" s="94"/>
      <c r="E92" s="94"/>
      <c r="F92" s="94"/>
      <c r="G92" s="94">
        <v>1000000</v>
      </c>
      <c r="H92" s="94"/>
      <c r="I92" s="95"/>
      <c r="J92" s="95"/>
      <c r="K92" s="94"/>
      <c r="L92" s="94"/>
    </row>
    <row r="93" spans="2:12">
      <c r="B93" s="94"/>
      <c r="C93" s="94"/>
      <c r="D93" s="94"/>
      <c r="E93" s="94"/>
      <c r="F93" s="94"/>
      <c r="G93" s="94">
        <v>500000</v>
      </c>
      <c r="H93" s="94"/>
      <c r="I93" s="95"/>
      <c r="J93" s="95"/>
      <c r="K93" s="94"/>
      <c r="L93" s="94"/>
    </row>
    <row r="94" spans="2:12">
      <c r="B94" s="94"/>
      <c r="C94" s="94"/>
      <c r="D94" s="94"/>
      <c r="E94" s="94"/>
      <c r="F94" s="94"/>
      <c r="G94" s="94">
        <v>5000000</v>
      </c>
      <c r="H94" s="94"/>
      <c r="I94" s="95"/>
      <c r="J94" s="95"/>
      <c r="K94" s="94"/>
      <c r="L94" s="94"/>
    </row>
    <row r="95" spans="2:12">
      <c r="B95" s="94"/>
      <c r="C95" s="94"/>
      <c r="D95" s="94"/>
      <c r="E95" s="94"/>
      <c r="F95" s="94"/>
      <c r="G95" s="94">
        <v>2000000</v>
      </c>
      <c r="H95" s="94"/>
      <c r="I95" s="95"/>
      <c r="J95" s="95"/>
      <c r="K95" s="94"/>
      <c r="L95" s="94"/>
    </row>
    <row r="96" spans="2:12">
      <c r="B96" s="94"/>
      <c r="C96" s="94"/>
      <c r="D96" s="94"/>
      <c r="E96" s="94"/>
      <c r="F96" s="94"/>
      <c r="G96" s="94">
        <f>+G94-G91-G92-G93-G95</f>
        <v>500000</v>
      </c>
      <c r="H96" s="94"/>
      <c r="I96" s="95"/>
      <c r="J96" s="95"/>
      <c r="K96" s="94"/>
      <c r="L96" s="94"/>
    </row>
    <row r="97" spans="2:12">
      <c r="B97" s="94"/>
      <c r="C97" s="135"/>
      <c r="D97" s="135"/>
      <c r="E97" s="135"/>
      <c r="F97" s="135"/>
      <c r="G97" s="135"/>
      <c r="H97" s="135"/>
      <c r="I97" s="136"/>
      <c r="J97" s="136"/>
      <c r="K97" s="135"/>
      <c r="L97" s="135"/>
    </row>
    <row r="98" spans="2:12">
      <c r="B98" s="94"/>
      <c r="C98" s="135"/>
      <c r="D98" s="135"/>
      <c r="E98" s="135"/>
      <c r="F98" s="135"/>
      <c r="G98" s="135"/>
      <c r="H98" s="135"/>
      <c r="I98" s="136"/>
      <c r="J98" s="136"/>
      <c r="K98" s="135"/>
      <c r="L98" s="135"/>
    </row>
    <row r="99" spans="2:12">
      <c r="B99" s="94"/>
      <c r="C99" s="135"/>
      <c r="D99" s="135"/>
      <c r="E99" s="135"/>
      <c r="F99" s="135"/>
      <c r="G99" s="135"/>
      <c r="H99" s="135">
        <v>1050000</v>
      </c>
      <c r="I99" s="135">
        <v>1050000</v>
      </c>
      <c r="J99" s="135">
        <v>1050000</v>
      </c>
      <c r="K99" s="135"/>
      <c r="L99" s="135"/>
    </row>
    <row r="100" spans="2:12">
      <c r="B100" s="94"/>
      <c r="C100" s="135"/>
      <c r="D100" s="135"/>
      <c r="E100" s="135"/>
      <c r="F100" s="135"/>
      <c r="G100" s="135"/>
      <c r="H100" s="134">
        <v>2.1</v>
      </c>
      <c r="I100" s="134">
        <v>2.4</v>
      </c>
      <c r="J100" s="134">
        <v>2.67</v>
      </c>
      <c r="K100" s="135"/>
      <c r="L100" s="135"/>
    </row>
    <row r="101" spans="2:12">
      <c r="B101" s="104"/>
      <c r="C101" s="135"/>
      <c r="D101" s="135"/>
      <c r="E101" s="135"/>
      <c r="F101" s="135"/>
      <c r="G101" s="135"/>
      <c r="H101" s="135">
        <f>+H99*H100</f>
        <v>2205000</v>
      </c>
      <c r="I101" s="135">
        <f>+I99*I100</f>
        <v>2520000</v>
      </c>
      <c r="J101" s="135">
        <f>+J99*J100</f>
        <v>2803500</v>
      </c>
      <c r="K101" s="135"/>
      <c r="L101" s="135"/>
    </row>
    <row r="102" spans="2:12">
      <c r="B102" s="104"/>
      <c r="C102" s="135"/>
      <c r="D102" s="135"/>
      <c r="E102" s="135"/>
      <c r="F102" s="135"/>
      <c r="G102" s="135"/>
      <c r="H102" s="135">
        <v>25</v>
      </c>
      <c r="I102" s="135">
        <v>25</v>
      </c>
      <c r="J102" s="135">
        <v>25</v>
      </c>
      <c r="K102" s="135"/>
      <c r="L102" s="135"/>
    </row>
    <row r="103" spans="2:12">
      <c r="B103" s="104"/>
      <c r="C103" s="135"/>
      <c r="D103" s="135"/>
      <c r="E103" s="135"/>
      <c r="F103" s="135"/>
      <c r="G103" s="135"/>
      <c r="H103" s="135">
        <f>+H101*H102%</f>
        <v>551250</v>
      </c>
      <c r="I103" s="135">
        <f>+I101*I102%</f>
        <v>630000</v>
      </c>
      <c r="J103" s="135">
        <f>+J101*J102%</f>
        <v>700875</v>
      </c>
      <c r="K103" s="135"/>
      <c r="L103" s="135"/>
    </row>
    <row r="104" spans="2:12">
      <c r="B104" s="104"/>
      <c r="C104" s="135"/>
      <c r="D104" s="135"/>
      <c r="E104" s="135"/>
      <c r="F104" s="135"/>
      <c r="G104" s="135"/>
      <c r="H104" s="135">
        <f>+H101+H103</f>
        <v>2756250</v>
      </c>
      <c r="I104" s="135">
        <f>+I101+I103</f>
        <v>3150000</v>
      </c>
      <c r="J104" s="135">
        <f>+J101+J103</f>
        <v>3504375</v>
      </c>
      <c r="K104" s="135"/>
      <c r="L104" s="135"/>
    </row>
    <row r="105" spans="2:12">
      <c r="B105" s="104"/>
      <c r="C105" s="135"/>
      <c r="D105" s="135"/>
      <c r="E105" s="135"/>
      <c r="F105" s="135"/>
      <c r="G105" s="135"/>
      <c r="H105" s="135">
        <v>777530</v>
      </c>
      <c r="I105" s="135">
        <v>777530</v>
      </c>
      <c r="J105" s="135">
        <v>777530</v>
      </c>
      <c r="K105" s="135"/>
      <c r="L105" s="135"/>
    </row>
    <row r="106" spans="2:12">
      <c r="B106" s="104"/>
      <c r="C106" s="135"/>
      <c r="D106" s="135"/>
      <c r="E106" s="135"/>
      <c r="F106" s="135"/>
      <c r="G106" s="135"/>
      <c r="H106" s="135">
        <f>+H104+H105</f>
        <v>3533780</v>
      </c>
      <c r="I106" s="135">
        <f>+I104+I105</f>
        <v>3927530</v>
      </c>
      <c r="J106" s="135">
        <f>+J104+J105</f>
        <v>4281905</v>
      </c>
      <c r="K106" s="135"/>
      <c r="L106" s="135"/>
    </row>
    <row r="107" spans="2:12">
      <c r="B107" s="104"/>
      <c r="C107" s="135"/>
      <c r="D107" s="135"/>
      <c r="E107" s="135"/>
      <c r="F107" s="135"/>
      <c r="G107" s="135"/>
      <c r="H107" s="135">
        <v>150000</v>
      </c>
      <c r="I107" s="135">
        <v>150000</v>
      </c>
      <c r="J107" s="135">
        <v>150000</v>
      </c>
      <c r="K107" s="135"/>
      <c r="L107" s="135"/>
    </row>
    <row r="108" spans="2:12">
      <c r="B108" s="104"/>
      <c r="C108" s="135"/>
      <c r="D108" s="135"/>
      <c r="E108" s="135"/>
      <c r="F108" s="135"/>
      <c r="G108" s="135"/>
      <c r="H108" s="135">
        <f>+H106-H107</f>
        <v>3383780</v>
      </c>
      <c r="I108" s="135">
        <f>+I106-I107</f>
        <v>3777530</v>
      </c>
      <c r="J108" s="135">
        <f>+J106-J107</f>
        <v>4131905</v>
      </c>
      <c r="K108" s="135"/>
      <c r="L108" s="135"/>
    </row>
    <row r="109" spans="2:12">
      <c r="B109" s="104"/>
      <c r="C109" s="135"/>
      <c r="D109" s="135"/>
      <c r="E109" s="135"/>
      <c r="F109" s="135"/>
      <c r="G109" s="135"/>
      <c r="H109" s="135"/>
      <c r="I109" s="136"/>
      <c r="J109" s="136"/>
      <c r="K109" s="135"/>
      <c r="L109" s="135"/>
    </row>
    <row r="110" spans="2:12">
      <c r="B110" s="104"/>
      <c r="C110" s="135"/>
      <c r="D110" s="135"/>
      <c r="E110" s="135"/>
      <c r="F110" s="135"/>
      <c r="G110" s="135"/>
      <c r="H110" s="135"/>
      <c r="I110" s="136"/>
      <c r="J110" s="136"/>
      <c r="K110" s="135"/>
      <c r="L110" s="135"/>
    </row>
    <row r="111" spans="2:12">
      <c r="B111" s="104"/>
      <c r="C111" s="135"/>
      <c r="D111" s="135"/>
      <c r="E111" s="135"/>
      <c r="F111" s="135"/>
      <c r="G111" s="135"/>
      <c r="H111" s="135"/>
      <c r="I111" s="136"/>
      <c r="J111" s="136"/>
      <c r="K111" s="135"/>
      <c r="L111" s="135"/>
    </row>
    <row r="112" spans="2:12">
      <c r="B112" s="104"/>
      <c r="C112" s="135"/>
      <c r="D112" s="135"/>
      <c r="E112" s="135"/>
      <c r="F112" s="135"/>
      <c r="G112" s="135"/>
      <c r="H112" s="135"/>
      <c r="I112" s="136"/>
      <c r="J112" s="136"/>
      <c r="K112" s="135"/>
      <c r="L112" s="135"/>
    </row>
    <row r="113" spans="2:12">
      <c r="B113" s="104"/>
      <c r="C113" s="135"/>
      <c r="D113" s="135"/>
      <c r="E113" s="135"/>
      <c r="F113" s="135"/>
      <c r="G113" s="135"/>
      <c r="H113" s="135"/>
      <c r="I113" s="136"/>
      <c r="J113" s="136"/>
      <c r="K113" s="135"/>
      <c r="L113" s="135"/>
    </row>
    <row r="114" spans="2:12">
      <c r="C114" s="137"/>
      <c r="D114" s="137"/>
      <c r="E114" s="137"/>
      <c r="F114" s="137"/>
      <c r="G114" s="137"/>
      <c r="H114" s="137"/>
      <c r="I114" s="138"/>
      <c r="J114" s="138"/>
      <c r="K114" s="137"/>
      <c r="L114" s="137"/>
    </row>
    <row r="115" spans="2:12">
      <c r="C115" s="137"/>
      <c r="D115" s="137"/>
      <c r="E115" s="137"/>
      <c r="F115" s="137"/>
      <c r="G115" s="137"/>
      <c r="H115" s="137"/>
      <c r="I115" s="138"/>
      <c r="J115" s="138"/>
      <c r="K115" s="137"/>
      <c r="L115" s="137"/>
    </row>
    <row r="116" spans="2:12">
      <c r="C116" s="137"/>
      <c r="D116" s="137"/>
      <c r="E116" s="137"/>
      <c r="F116" s="137"/>
      <c r="G116" s="137"/>
      <c r="H116" s="137"/>
      <c r="I116" s="138"/>
      <c r="J116" s="138"/>
      <c r="K116" s="137"/>
      <c r="L116" s="137"/>
    </row>
  </sheetData>
  <mergeCells count="18">
    <mergeCell ref="L7:L9"/>
    <mergeCell ref="A65:K65"/>
    <mergeCell ref="B5:K5"/>
    <mergeCell ref="A7:A9"/>
    <mergeCell ref="B7:B9"/>
    <mergeCell ref="F7:J7"/>
    <mergeCell ref="K7:K9"/>
    <mergeCell ref="F8:F9"/>
    <mergeCell ref="G8:J8"/>
    <mergeCell ref="A11:B11"/>
    <mergeCell ref="C7:E9"/>
    <mergeCell ref="H9:J9"/>
    <mergeCell ref="A1:B1"/>
    <mergeCell ref="A2:B2"/>
    <mergeCell ref="H6:K6"/>
    <mergeCell ref="C2:K2"/>
    <mergeCell ref="C1:K1"/>
    <mergeCell ref="A4:K4"/>
  </mergeCells>
  <phoneticPr fontId="0" type="noConversion"/>
  <printOptions horizontalCentered="1"/>
  <pageMargins left="0.17" right="0" top="0.24" bottom="0.33" header="0.31" footer="0.24"/>
  <pageSetup paperSize="9" scale="8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topLeftCell="D1" workbookViewId="0">
      <selection activeCell="P4" sqref="P4"/>
    </sheetView>
  </sheetViews>
  <sheetFormatPr defaultRowHeight="15.75"/>
  <cols>
    <col min="1" max="1" width="5.28515625" style="383" customWidth="1"/>
    <col min="2" max="2" width="40.28515625" style="146" bestFit="1" customWidth="1"/>
    <col min="3" max="3" width="16.5703125" style="146" customWidth="1"/>
    <col min="4" max="6" width="17.28515625" style="146" customWidth="1"/>
    <col min="7" max="7" width="12.7109375" style="146" bestFit="1" customWidth="1"/>
    <col min="8" max="8" width="12.7109375" style="146" customWidth="1"/>
    <col min="9" max="9" width="14.7109375" style="146" customWidth="1"/>
    <col min="10" max="10" width="12.7109375" style="146" customWidth="1"/>
    <col min="11" max="11" width="14.42578125" style="146" customWidth="1"/>
    <col min="12" max="12" width="9.85546875" style="146" customWidth="1"/>
    <col min="13" max="13" width="9.7109375" style="146" customWidth="1"/>
    <col min="14" max="14" width="8.7109375" style="146" customWidth="1"/>
    <col min="15" max="256" width="9.140625" style="146"/>
    <col min="257" max="257" width="5.28515625" style="146" customWidth="1"/>
    <col min="258" max="258" width="40.28515625" style="146" bestFit="1" customWidth="1"/>
    <col min="259" max="259" width="16.5703125" style="146" customWidth="1"/>
    <col min="260" max="260" width="17.28515625" style="146" customWidth="1"/>
    <col min="261" max="261" width="12.7109375" style="146" bestFit="1" customWidth="1"/>
    <col min="262" max="262" width="12.7109375" style="146" customWidth="1"/>
    <col min="263" max="263" width="14.7109375" style="146" customWidth="1"/>
    <col min="264" max="264" width="12.7109375" style="146" customWidth="1"/>
    <col min="265" max="267" width="14.42578125" style="146" customWidth="1"/>
    <col min="268" max="268" width="9.85546875" style="146" customWidth="1"/>
    <col min="269" max="269" width="9.7109375" style="146" customWidth="1"/>
    <col min="270" max="270" width="8.7109375" style="146" customWidth="1"/>
    <col min="271" max="512" width="9.140625" style="146"/>
    <col min="513" max="513" width="5.28515625" style="146" customWidth="1"/>
    <col min="514" max="514" width="40.28515625" style="146" bestFit="1" customWidth="1"/>
    <col min="515" max="515" width="16.5703125" style="146" customWidth="1"/>
    <col min="516" max="516" width="17.28515625" style="146" customWidth="1"/>
    <col min="517" max="517" width="12.7109375" style="146" bestFit="1" customWidth="1"/>
    <col min="518" max="518" width="12.7109375" style="146" customWidth="1"/>
    <col min="519" max="519" width="14.7109375" style="146" customWidth="1"/>
    <col min="520" max="520" width="12.7109375" style="146" customWidth="1"/>
    <col min="521" max="523" width="14.42578125" style="146" customWidth="1"/>
    <col min="524" max="524" width="9.85546875" style="146" customWidth="1"/>
    <col min="525" max="525" width="9.7109375" style="146" customWidth="1"/>
    <col min="526" max="526" width="8.7109375" style="146" customWidth="1"/>
    <col min="527" max="768" width="9.140625" style="146"/>
    <col min="769" max="769" width="5.28515625" style="146" customWidth="1"/>
    <col min="770" max="770" width="40.28515625" style="146" bestFit="1" customWidth="1"/>
    <col min="771" max="771" width="16.5703125" style="146" customWidth="1"/>
    <col min="772" max="772" width="17.28515625" style="146" customWidth="1"/>
    <col min="773" max="773" width="12.7109375" style="146" bestFit="1" customWidth="1"/>
    <col min="774" max="774" width="12.7109375" style="146" customWidth="1"/>
    <col min="775" max="775" width="14.7109375" style="146" customWidth="1"/>
    <col min="776" max="776" width="12.7109375" style="146" customWidth="1"/>
    <col min="777" max="779" width="14.42578125" style="146" customWidth="1"/>
    <col min="780" max="780" width="9.85546875" style="146" customWidth="1"/>
    <col min="781" max="781" width="9.7109375" style="146" customWidth="1"/>
    <col min="782" max="782" width="8.7109375" style="146" customWidth="1"/>
    <col min="783" max="1024" width="9.140625" style="146"/>
    <col min="1025" max="1025" width="5.28515625" style="146" customWidth="1"/>
    <col min="1026" max="1026" width="40.28515625" style="146" bestFit="1" customWidth="1"/>
    <col min="1027" max="1027" width="16.5703125" style="146" customWidth="1"/>
    <col min="1028" max="1028" width="17.28515625" style="146" customWidth="1"/>
    <col min="1029" max="1029" width="12.7109375" style="146" bestFit="1" customWidth="1"/>
    <col min="1030" max="1030" width="12.7109375" style="146" customWidth="1"/>
    <col min="1031" max="1031" width="14.7109375" style="146" customWidth="1"/>
    <col min="1032" max="1032" width="12.7109375" style="146" customWidth="1"/>
    <col min="1033" max="1035" width="14.42578125" style="146" customWidth="1"/>
    <col min="1036" max="1036" width="9.85546875" style="146" customWidth="1"/>
    <col min="1037" max="1037" width="9.7109375" style="146" customWidth="1"/>
    <col min="1038" max="1038" width="8.7109375" style="146" customWidth="1"/>
    <col min="1039" max="1280" width="9.140625" style="146"/>
    <col min="1281" max="1281" width="5.28515625" style="146" customWidth="1"/>
    <col min="1282" max="1282" width="40.28515625" style="146" bestFit="1" customWidth="1"/>
    <col min="1283" max="1283" width="16.5703125" style="146" customWidth="1"/>
    <col min="1284" max="1284" width="17.28515625" style="146" customWidth="1"/>
    <col min="1285" max="1285" width="12.7109375" style="146" bestFit="1" customWidth="1"/>
    <col min="1286" max="1286" width="12.7109375" style="146" customWidth="1"/>
    <col min="1287" max="1287" width="14.7109375" style="146" customWidth="1"/>
    <col min="1288" max="1288" width="12.7109375" style="146" customWidth="1"/>
    <col min="1289" max="1291" width="14.42578125" style="146" customWidth="1"/>
    <col min="1292" max="1292" width="9.85546875" style="146" customWidth="1"/>
    <col min="1293" max="1293" width="9.7109375" style="146" customWidth="1"/>
    <col min="1294" max="1294" width="8.7109375" style="146" customWidth="1"/>
    <col min="1295" max="1536" width="9.140625" style="146"/>
    <col min="1537" max="1537" width="5.28515625" style="146" customWidth="1"/>
    <col min="1538" max="1538" width="40.28515625" style="146" bestFit="1" customWidth="1"/>
    <col min="1539" max="1539" width="16.5703125" style="146" customWidth="1"/>
    <col min="1540" max="1540" width="17.28515625" style="146" customWidth="1"/>
    <col min="1541" max="1541" width="12.7109375" style="146" bestFit="1" customWidth="1"/>
    <col min="1542" max="1542" width="12.7109375" style="146" customWidth="1"/>
    <col min="1543" max="1543" width="14.7109375" style="146" customWidth="1"/>
    <col min="1544" max="1544" width="12.7109375" style="146" customWidth="1"/>
    <col min="1545" max="1547" width="14.42578125" style="146" customWidth="1"/>
    <col min="1548" max="1548" width="9.85546875" style="146" customWidth="1"/>
    <col min="1549" max="1549" width="9.7109375" style="146" customWidth="1"/>
    <col min="1550" max="1550" width="8.7109375" style="146" customWidth="1"/>
    <col min="1551" max="1792" width="9.140625" style="146"/>
    <col min="1793" max="1793" width="5.28515625" style="146" customWidth="1"/>
    <col min="1794" max="1794" width="40.28515625" style="146" bestFit="1" customWidth="1"/>
    <col min="1795" max="1795" width="16.5703125" style="146" customWidth="1"/>
    <col min="1796" max="1796" width="17.28515625" style="146" customWidth="1"/>
    <col min="1797" max="1797" width="12.7109375" style="146" bestFit="1" customWidth="1"/>
    <col min="1798" max="1798" width="12.7109375" style="146" customWidth="1"/>
    <col min="1799" max="1799" width="14.7109375" style="146" customWidth="1"/>
    <col min="1800" max="1800" width="12.7109375" style="146" customWidth="1"/>
    <col min="1801" max="1803" width="14.42578125" style="146" customWidth="1"/>
    <col min="1804" max="1804" width="9.85546875" style="146" customWidth="1"/>
    <col min="1805" max="1805" width="9.7109375" style="146" customWidth="1"/>
    <col min="1806" max="1806" width="8.7109375" style="146" customWidth="1"/>
    <col min="1807" max="2048" width="9.140625" style="146"/>
    <col min="2049" max="2049" width="5.28515625" style="146" customWidth="1"/>
    <col min="2050" max="2050" width="40.28515625" style="146" bestFit="1" customWidth="1"/>
    <col min="2051" max="2051" width="16.5703125" style="146" customWidth="1"/>
    <col min="2052" max="2052" width="17.28515625" style="146" customWidth="1"/>
    <col min="2053" max="2053" width="12.7109375" style="146" bestFit="1" customWidth="1"/>
    <col min="2054" max="2054" width="12.7109375" style="146" customWidth="1"/>
    <col min="2055" max="2055" width="14.7109375" style="146" customWidth="1"/>
    <col min="2056" max="2056" width="12.7109375" style="146" customWidth="1"/>
    <col min="2057" max="2059" width="14.42578125" style="146" customWidth="1"/>
    <col min="2060" max="2060" width="9.85546875" style="146" customWidth="1"/>
    <col min="2061" max="2061" width="9.7109375" style="146" customWidth="1"/>
    <col min="2062" max="2062" width="8.7109375" style="146" customWidth="1"/>
    <col min="2063" max="2304" width="9.140625" style="146"/>
    <col min="2305" max="2305" width="5.28515625" style="146" customWidth="1"/>
    <col min="2306" max="2306" width="40.28515625" style="146" bestFit="1" customWidth="1"/>
    <col min="2307" max="2307" width="16.5703125" style="146" customWidth="1"/>
    <col min="2308" max="2308" width="17.28515625" style="146" customWidth="1"/>
    <col min="2309" max="2309" width="12.7109375" style="146" bestFit="1" customWidth="1"/>
    <col min="2310" max="2310" width="12.7109375" style="146" customWidth="1"/>
    <col min="2311" max="2311" width="14.7109375" style="146" customWidth="1"/>
    <col min="2312" max="2312" width="12.7109375" style="146" customWidth="1"/>
    <col min="2313" max="2315" width="14.42578125" style="146" customWidth="1"/>
    <col min="2316" max="2316" width="9.85546875" style="146" customWidth="1"/>
    <col min="2317" max="2317" width="9.7109375" style="146" customWidth="1"/>
    <col min="2318" max="2318" width="8.7109375" style="146" customWidth="1"/>
    <col min="2319" max="2560" width="9.140625" style="146"/>
    <col min="2561" max="2561" width="5.28515625" style="146" customWidth="1"/>
    <col min="2562" max="2562" width="40.28515625" style="146" bestFit="1" customWidth="1"/>
    <col min="2563" max="2563" width="16.5703125" style="146" customWidth="1"/>
    <col min="2564" max="2564" width="17.28515625" style="146" customWidth="1"/>
    <col min="2565" max="2565" width="12.7109375" style="146" bestFit="1" customWidth="1"/>
    <col min="2566" max="2566" width="12.7109375" style="146" customWidth="1"/>
    <col min="2567" max="2567" width="14.7109375" style="146" customWidth="1"/>
    <col min="2568" max="2568" width="12.7109375" style="146" customWidth="1"/>
    <col min="2569" max="2571" width="14.42578125" style="146" customWidth="1"/>
    <col min="2572" max="2572" width="9.85546875" style="146" customWidth="1"/>
    <col min="2573" max="2573" width="9.7109375" style="146" customWidth="1"/>
    <col min="2574" max="2574" width="8.7109375" style="146" customWidth="1"/>
    <col min="2575" max="2816" width="9.140625" style="146"/>
    <col min="2817" max="2817" width="5.28515625" style="146" customWidth="1"/>
    <col min="2818" max="2818" width="40.28515625" style="146" bestFit="1" customWidth="1"/>
    <col min="2819" max="2819" width="16.5703125" style="146" customWidth="1"/>
    <col min="2820" max="2820" width="17.28515625" style="146" customWidth="1"/>
    <col min="2821" max="2821" width="12.7109375" style="146" bestFit="1" customWidth="1"/>
    <col min="2822" max="2822" width="12.7109375" style="146" customWidth="1"/>
    <col min="2823" max="2823" width="14.7109375" style="146" customWidth="1"/>
    <col min="2824" max="2824" width="12.7109375" style="146" customWidth="1"/>
    <col min="2825" max="2827" width="14.42578125" style="146" customWidth="1"/>
    <col min="2828" max="2828" width="9.85546875" style="146" customWidth="1"/>
    <col min="2829" max="2829" width="9.7109375" style="146" customWidth="1"/>
    <col min="2830" max="2830" width="8.7109375" style="146" customWidth="1"/>
    <col min="2831" max="3072" width="9.140625" style="146"/>
    <col min="3073" max="3073" width="5.28515625" style="146" customWidth="1"/>
    <col min="3074" max="3074" width="40.28515625" style="146" bestFit="1" customWidth="1"/>
    <col min="3075" max="3075" width="16.5703125" style="146" customWidth="1"/>
    <col min="3076" max="3076" width="17.28515625" style="146" customWidth="1"/>
    <col min="3077" max="3077" width="12.7109375" style="146" bestFit="1" customWidth="1"/>
    <col min="3078" max="3078" width="12.7109375" style="146" customWidth="1"/>
    <col min="3079" max="3079" width="14.7109375" style="146" customWidth="1"/>
    <col min="3080" max="3080" width="12.7109375" style="146" customWidth="1"/>
    <col min="3081" max="3083" width="14.42578125" style="146" customWidth="1"/>
    <col min="3084" max="3084" width="9.85546875" style="146" customWidth="1"/>
    <col min="3085" max="3085" width="9.7109375" style="146" customWidth="1"/>
    <col min="3086" max="3086" width="8.7109375" style="146" customWidth="1"/>
    <col min="3087" max="3328" width="9.140625" style="146"/>
    <col min="3329" max="3329" width="5.28515625" style="146" customWidth="1"/>
    <col min="3330" max="3330" width="40.28515625" style="146" bestFit="1" customWidth="1"/>
    <col min="3331" max="3331" width="16.5703125" style="146" customWidth="1"/>
    <col min="3332" max="3332" width="17.28515625" style="146" customWidth="1"/>
    <col min="3333" max="3333" width="12.7109375" style="146" bestFit="1" customWidth="1"/>
    <col min="3334" max="3334" width="12.7109375" style="146" customWidth="1"/>
    <col min="3335" max="3335" width="14.7109375" style="146" customWidth="1"/>
    <col min="3336" max="3336" width="12.7109375" style="146" customWidth="1"/>
    <col min="3337" max="3339" width="14.42578125" style="146" customWidth="1"/>
    <col min="3340" max="3340" width="9.85546875" style="146" customWidth="1"/>
    <col min="3341" max="3341" width="9.7109375" style="146" customWidth="1"/>
    <col min="3342" max="3342" width="8.7109375" style="146" customWidth="1"/>
    <col min="3343" max="3584" width="9.140625" style="146"/>
    <col min="3585" max="3585" width="5.28515625" style="146" customWidth="1"/>
    <col min="3586" max="3586" width="40.28515625" style="146" bestFit="1" customWidth="1"/>
    <col min="3587" max="3587" width="16.5703125" style="146" customWidth="1"/>
    <col min="3588" max="3588" width="17.28515625" style="146" customWidth="1"/>
    <col min="3589" max="3589" width="12.7109375" style="146" bestFit="1" customWidth="1"/>
    <col min="3590" max="3590" width="12.7109375" style="146" customWidth="1"/>
    <col min="3591" max="3591" width="14.7109375" style="146" customWidth="1"/>
    <col min="3592" max="3592" width="12.7109375" style="146" customWidth="1"/>
    <col min="3593" max="3595" width="14.42578125" style="146" customWidth="1"/>
    <col min="3596" max="3596" width="9.85546875" style="146" customWidth="1"/>
    <col min="3597" max="3597" width="9.7109375" style="146" customWidth="1"/>
    <col min="3598" max="3598" width="8.7109375" style="146" customWidth="1"/>
    <col min="3599" max="3840" width="9.140625" style="146"/>
    <col min="3841" max="3841" width="5.28515625" style="146" customWidth="1"/>
    <col min="3842" max="3842" width="40.28515625" style="146" bestFit="1" customWidth="1"/>
    <col min="3843" max="3843" width="16.5703125" style="146" customWidth="1"/>
    <col min="3844" max="3844" width="17.28515625" style="146" customWidth="1"/>
    <col min="3845" max="3845" width="12.7109375" style="146" bestFit="1" customWidth="1"/>
    <col min="3846" max="3846" width="12.7109375" style="146" customWidth="1"/>
    <col min="3847" max="3847" width="14.7109375" style="146" customWidth="1"/>
    <col min="3848" max="3848" width="12.7109375" style="146" customWidth="1"/>
    <col min="3849" max="3851" width="14.42578125" style="146" customWidth="1"/>
    <col min="3852" max="3852" width="9.85546875" style="146" customWidth="1"/>
    <col min="3853" max="3853" width="9.7109375" style="146" customWidth="1"/>
    <col min="3854" max="3854" width="8.7109375" style="146" customWidth="1"/>
    <col min="3855" max="4096" width="9.140625" style="146"/>
    <col min="4097" max="4097" width="5.28515625" style="146" customWidth="1"/>
    <col min="4098" max="4098" width="40.28515625" style="146" bestFit="1" customWidth="1"/>
    <col min="4099" max="4099" width="16.5703125" style="146" customWidth="1"/>
    <col min="4100" max="4100" width="17.28515625" style="146" customWidth="1"/>
    <col min="4101" max="4101" width="12.7109375" style="146" bestFit="1" customWidth="1"/>
    <col min="4102" max="4102" width="12.7109375" style="146" customWidth="1"/>
    <col min="4103" max="4103" width="14.7109375" style="146" customWidth="1"/>
    <col min="4104" max="4104" width="12.7109375" style="146" customWidth="1"/>
    <col min="4105" max="4107" width="14.42578125" style="146" customWidth="1"/>
    <col min="4108" max="4108" width="9.85546875" style="146" customWidth="1"/>
    <col min="4109" max="4109" width="9.7109375" style="146" customWidth="1"/>
    <col min="4110" max="4110" width="8.7109375" style="146" customWidth="1"/>
    <col min="4111" max="4352" width="9.140625" style="146"/>
    <col min="4353" max="4353" width="5.28515625" style="146" customWidth="1"/>
    <col min="4354" max="4354" width="40.28515625" style="146" bestFit="1" customWidth="1"/>
    <col min="4355" max="4355" width="16.5703125" style="146" customWidth="1"/>
    <col min="4356" max="4356" width="17.28515625" style="146" customWidth="1"/>
    <col min="4357" max="4357" width="12.7109375" style="146" bestFit="1" customWidth="1"/>
    <col min="4358" max="4358" width="12.7109375" style="146" customWidth="1"/>
    <col min="4359" max="4359" width="14.7109375" style="146" customWidth="1"/>
    <col min="4360" max="4360" width="12.7109375" style="146" customWidth="1"/>
    <col min="4361" max="4363" width="14.42578125" style="146" customWidth="1"/>
    <col min="4364" max="4364" width="9.85546875" style="146" customWidth="1"/>
    <col min="4365" max="4365" width="9.7109375" style="146" customWidth="1"/>
    <col min="4366" max="4366" width="8.7109375" style="146" customWidth="1"/>
    <col min="4367" max="4608" width="9.140625" style="146"/>
    <col min="4609" max="4609" width="5.28515625" style="146" customWidth="1"/>
    <col min="4610" max="4610" width="40.28515625" style="146" bestFit="1" customWidth="1"/>
    <col min="4611" max="4611" width="16.5703125" style="146" customWidth="1"/>
    <col min="4612" max="4612" width="17.28515625" style="146" customWidth="1"/>
    <col min="4613" max="4613" width="12.7109375" style="146" bestFit="1" customWidth="1"/>
    <col min="4614" max="4614" width="12.7109375" style="146" customWidth="1"/>
    <col min="4615" max="4615" width="14.7109375" style="146" customWidth="1"/>
    <col min="4616" max="4616" width="12.7109375" style="146" customWidth="1"/>
    <col min="4617" max="4619" width="14.42578125" style="146" customWidth="1"/>
    <col min="4620" max="4620" width="9.85546875" style="146" customWidth="1"/>
    <col min="4621" max="4621" width="9.7109375" style="146" customWidth="1"/>
    <col min="4622" max="4622" width="8.7109375" style="146" customWidth="1"/>
    <col min="4623" max="4864" width="9.140625" style="146"/>
    <col min="4865" max="4865" width="5.28515625" style="146" customWidth="1"/>
    <col min="4866" max="4866" width="40.28515625" style="146" bestFit="1" customWidth="1"/>
    <col min="4867" max="4867" width="16.5703125" style="146" customWidth="1"/>
    <col min="4868" max="4868" width="17.28515625" style="146" customWidth="1"/>
    <col min="4869" max="4869" width="12.7109375" style="146" bestFit="1" customWidth="1"/>
    <col min="4870" max="4870" width="12.7109375" style="146" customWidth="1"/>
    <col min="4871" max="4871" width="14.7109375" style="146" customWidth="1"/>
    <col min="4872" max="4872" width="12.7109375" style="146" customWidth="1"/>
    <col min="4873" max="4875" width="14.42578125" style="146" customWidth="1"/>
    <col min="4876" max="4876" width="9.85546875" style="146" customWidth="1"/>
    <col min="4877" max="4877" width="9.7109375" style="146" customWidth="1"/>
    <col min="4878" max="4878" width="8.7109375" style="146" customWidth="1"/>
    <col min="4879" max="5120" width="9.140625" style="146"/>
    <col min="5121" max="5121" width="5.28515625" style="146" customWidth="1"/>
    <col min="5122" max="5122" width="40.28515625" style="146" bestFit="1" customWidth="1"/>
    <col min="5123" max="5123" width="16.5703125" style="146" customWidth="1"/>
    <col min="5124" max="5124" width="17.28515625" style="146" customWidth="1"/>
    <col min="5125" max="5125" width="12.7109375" style="146" bestFit="1" customWidth="1"/>
    <col min="5126" max="5126" width="12.7109375" style="146" customWidth="1"/>
    <col min="5127" max="5127" width="14.7109375" style="146" customWidth="1"/>
    <col min="5128" max="5128" width="12.7109375" style="146" customWidth="1"/>
    <col min="5129" max="5131" width="14.42578125" style="146" customWidth="1"/>
    <col min="5132" max="5132" width="9.85546875" style="146" customWidth="1"/>
    <col min="5133" max="5133" width="9.7109375" style="146" customWidth="1"/>
    <col min="5134" max="5134" width="8.7109375" style="146" customWidth="1"/>
    <col min="5135" max="5376" width="9.140625" style="146"/>
    <col min="5377" max="5377" width="5.28515625" style="146" customWidth="1"/>
    <col min="5378" max="5378" width="40.28515625" style="146" bestFit="1" customWidth="1"/>
    <col min="5379" max="5379" width="16.5703125" style="146" customWidth="1"/>
    <col min="5380" max="5380" width="17.28515625" style="146" customWidth="1"/>
    <col min="5381" max="5381" width="12.7109375" style="146" bestFit="1" customWidth="1"/>
    <col min="5382" max="5382" width="12.7109375" style="146" customWidth="1"/>
    <col min="5383" max="5383" width="14.7109375" style="146" customWidth="1"/>
    <col min="5384" max="5384" width="12.7109375" style="146" customWidth="1"/>
    <col min="5385" max="5387" width="14.42578125" style="146" customWidth="1"/>
    <col min="5388" max="5388" width="9.85546875" style="146" customWidth="1"/>
    <col min="5389" max="5389" width="9.7109375" style="146" customWidth="1"/>
    <col min="5390" max="5390" width="8.7109375" style="146" customWidth="1"/>
    <col min="5391" max="5632" width="9.140625" style="146"/>
    <col min="5633" max="5633" width="5.28515625" style="146" customWidth="1"/>
    <col min="5634" max="5634" width="40.28515625" style="146" bestFit="1" customWidth="1"/>
    <col min="5635" max="5635" width="16.5703125" style="146" customWidth="1"/>
    <col min="5636" max="5636" width="17.28515625" style="146" customWidth="1"/>
    <col min="5637" max="5637" width="12.7109375" style="146" bestFit="1" customWidth="1"/>
    <col min="5638" max="5638" width="12.7109375" style="146" customWidth="1"/>
    <col min="5639" max="5639" width="14.7109375" style="146" customWidth="1"/>
    <col min="5640" max="5640" width="12.7109375" style="146" customWidth="1"/>
    <col min="5641" max="5643" width="14.42578125" style="146" customWidth="1"/>
    <col min="5644" max="5644" width="9.85546875" style="146" customWidth="1"/>
    <col min="5645" max="5645" width="9.7109375" style="146" customWidth="1"/>
    <col min="5646" max="5646" width="8.7109375" style="146" customWidth="1"/>
    <col min="5647" max="5888" width="9.140625" style="146"/>
    <col min="5889" max="5889" width="5.28515625" style="146" customWidth="1"/>
    <col min="5890" max="5890" width="40.28515625" style="146" bestFit="1" customWidth="1"/>
    <col min="5891" max="5891" width="16.5703125" style="146" customWidth="1"/>
    <col min="5892" max="5892" width="17.28515625" style="146" customWidth="1"/>
    <col min="5893" max="5893" width="12.7109375" style="146" bestFit="1" customWidth="1"/>
    <col min="5894" max="5894" width="12.7109375" style="146" customWidth="1"/>
    <col min="5895" max="5895" width="14.7109375" style="146" customWidth="1"/>
    <col min="5896" max="5896" width="12.7109375" style="146" customWidth="1"/>
    <col min="5897" max="5899" width="14.42578125" style="146" customWidth="1"/>
    <col min="5900" max="5900" width="9.85546875" style="146" customWidth="1"/>
    <col min="5901" max="5901" width="9.7109375" style="146" customWidth="1"/>
    <col min="5902" max="5902" width="8.7109375" style="146" customWidth="1"/>
    <col min="5903" max="6144" width="9.140625" style="146"/>
    <col min="6145" max="6145" width="5.28515625" style="146" customWidth="1"/>
    <col min="6146" max="6146" width="40.28515625" style="146" bestFit="1" customWidth="1"/>
    <col min="6147" max="6147" width="16.5703125" style="146" customWidth="1"/>
    <col min="6148" max="6148" width="17.28515625" style="146" customWidth="1"/>
    <col min="6149" max="6149" width="12.7109375" style="146" bestFit="1" customWidth="1"/>
    <col min="6150" max="6150" width="12.7109375" style="146" customWidth="1"/>
    <col min="6151" max="6151" width="14.7109375" style="146" customWidth="1"/>
    <col min="6152" max="6152" width="12.7109375" style="146" customWidth="1"/>
    <col min="6153" max="6155" width="14.42578125" style="146" customWidth="1"/>
    <col min="6156" max="6156" width="9.85546875" style="146" customWidth="1"/>
    <col min="6157" max="6157" width="9.7109375" style="146" customWidth="1"/>
    <col min="6158" max="6158" width="8.7109375" style="146" customWidth="1"/>
    <col min="6159" max="6400" width="9.140625" style="146"/>
    <col min="6401" max="6401" width="5.28515625" style="146" customWidth="1"/>
    <col min="6402" max="6402" width="40.28515625" style="146" bestFit="1" customWidth="1"/>
    <col min="6403" max="6403" width="16.5703125" style="146" customWidth="1"/>
    <col min="6404" max="6404" width="17.28515625" style="146" customWidth="1"/>
    <col min="6405" max="6405" width="12.7109375" style="146" bestFit="1" customWidth="1"/>
    <col min="6406" max="6406" width="12.7109375" style="146" customWidth="1"/>
    <col min="6407" max="6407" width="14.7109375" style="146" customWidth="1"/>
    <col min="6408" max="6408" width="12.7109375" style="146" customWidth="1"/>
    <col min="6409" max="6411" width="14.42578125" style="146" customWidth="1"/>
    <col min="6412" max="6412" width="9.85546875" style="146" customWidth="1"/>
    <col min="6413" max="6413" width="9.7109375" style="146" customWidth="1"/>
    <col min="6414" max="6414" width="8.7109375" style="146" customWidth="1"/>
    <col min="6415" max="6656" width="9.140625" style="146"/>
    <col min="6657" max="6657" width="5.28515625" style="146" customWidth="1"/>
    <col min="6658" max="6658" width="40.28515625" style="146" bestFit="1" customWidth="1"/>
    <col min="6659" max="6659" width="16.5703125" style="146" customWidth="1"/>
    <col min="6660" max="6660" width="17.28515625" style="146" customWidth="1"/>
    <col min="6661" max="6661" width="12.7109375" style="146" bestFit="1" customWidth="1"/>
    <col min="6662" max="6662" width="12.7109375" style="146" customWidth="1"/>
    <col min="6663" max="6663" width="14.7109375" style="146" customWidth="1"/>
    <col min="6664" max="6664" width="12.7109375" style="146" customWidth="1"/>
    <col min="6665" max="6667" width="14.42578125" style="146" customWidth="1"/>
    <col min="6668" max="6668" width="9.85546875" style="146" customWidth="1"/>
    <col min="6669" max="6669" width="9.7109375" style="146" customWidth="1"/>
    <col min="6670" max="6670" width="8.7109375" style="146" customWidth="1"/>
    <col min="6671" max="6912" width="9.140625" style="146"/>
    <col min="6913" max="6913" width="5.28515625" style="146" customWidth="1"/>
    <col min="6914" max="6914" width="40.28515625" style="146" bestFit="1" customWidth="1"/>
    <col min="6915" max="6915" width="16.5703125" style="146" customWidth="1"/>
    <col min="6916" max="6916" width="17.28515625" style="146" customWidth="1"/>
    <col min="6917" max="6917" width="12.7109375" style="146" bestFit="1" customWidth="1"/>
    <col min="6918" max="6918" width="12.7109375" style="146" customWidth="1"/>
    <col min="6919" max="6919" width="14.7109375" style="146" customWidth="1"/>
    <col min="6920" max="6920" width="12.7109375" style="146" customWidth="1"/>
    <col min="6921" max="6923" width="14.42578125" style="146" customWidth="1"/>
    <col min="6924" max="6924" width="9.85546875" style="146" customWidth="1"/>
    <col min="6925" max="6925" width="9.7109375" style="146" customWidth="1"/>
    <col min="6926" max="6926" width="8.7109375" style="146" customWidth="1"/>
    <col min="6927" max="7168" width="9.140625" style="146"/>
    <col min="7169" max="7169" width="5.28515625" style="146" customWidth="1"/>
    <col min="7170" max="7170" width="40.28515625" style="146" bestFit="1" customWidth="1"/>
    <col min="7171" max="7171" width="16.5703125" style="146" customWidth="1"/>
    <col min="7172" max="7172" width="17.28515625" style="146" customWidth="1"/>
    <col min="7173" max="7173" width="12.7109375" style="146" bestFit="1" customWidth="1"/>
    <col min="7174" max="7174" width="12.7109375" style="146" customWidth="1"/>
    <col min="7175" max="7175" width="14.7109375" style="146" customWidth="1"/>
    <col min="7176" max="7176" width="12.7109375" style="146" customWidth="1"/>
    <col min="7177" max="7179" width="14.42578125" style="146" customWidth="1"/>
    <col min="7180" max="7180" width="9.85546875" style="146" customWidth="1"/>
    <col min="7181" max="7181" width="9.7109375" style="146" customWidth="1"/>
    <col min="7182" max="7182" width="8.7109375" style="146" customWidth="1"/>
    <col min="7183" max="7424" width="9.140625" style="146"/>
    <col min="7425" max="7425" width="5.28515625" style="146" customWidth="1"/>
    <col min="7426" max="7426" width="40.28515625" style="146" bestFit="1" customWidth="1"/>
    <col min="7427" max="7427" width="16.5703125" style="146" customWidth="1"/>
    <col min="7428" max="7428" width="17.28515625" style="146" customWidth="1"/>
    <col min="7429" max="7429" width="12.7109375" style="146" bestFit="1" customWidth="1"/>
    <col min="7430" max="7430" width="12.7109375" style="146" customWidth="1"/>
    <col min="7431" max="7431" width="14.7109375" style="146" customWidth="1"/>
    <col min="7432" max="7432" width="12.7109375" style="146" customWidth="1"/>
    <col min="7433" max="7435" width="14.42578125" style="146" customWidth="1"/>
    <col min="7436" max="7436" width="9.85546875" style="146" customWidth="1"/>
    <col min="7437" max="7437" width="9.7109375" style="146" customWidth="1"/>
    <col min="7438" max="7438" width="8.7109375" style="146" customWidth="1"/>
    <col min="7439" max="7680" width="9.140625" style="146"/>
    <col min="7681" max="7681" width="5.28515625" style="146" customWidth="1"/>
    <col min="7682" max="7682" width="40.28515625" style="146" bestFit="1" customWidth="1"/>
    <col min="7683" max="7683" width="16.5703125" style="146" customWidth="1"/>
    <col min="7684" max="7684" width="17.28515625" style="146" customWidth="1"/>
    <col min="7685" max="7685" width="12.7109375" style="146" bestFit="1" customWidth="1"/>
    <col min="7686" max="7686" width="12.7109375" style="146" customWidth="1"/>
    <col min="7687" max="7687" width="14.7109375" style="146" customWidth="1"/>
    <col min="7688" max="7688" width="12.7109375" style="146" customWidth="1"/>
    <col min="7689" max="7691" width="14.42578125" style="146" customWidth="1"/>
    <col min="7692" max="7692" width="9.85546875" style="146" customWidth="1"/>
    <col min="7693" max="7693" width="9.7109375" style="146" customWidth="1"/>
    <col min="7694" max="7694" width="8.7109375" style="146" customWidth="1"/>
    <col min="7695" max="7936" width="9.140625" style="146"/>
    <col min="7937" max="7937" width="5.28515625" style="146" customWidth="1"/>
    <col min="7938" max="7938" width="40.28515625" style="146" bestFit="1" customWidth="1"/>
    <col min="7939" max="7939" width="16.5703125" style="146" customWidth="1"/>
    <col min="7940" max="7940" width="17.28515625" style="146" customWidth="1"/>
    <col min="7941" max="7941" width="12.7109375" style="146" bestFit="1" customWidth="1"/>
    <col min="7942" max="7942" width="12.7109375" style="146" customWidth="1"/>
    <col min="7943" max="7943" width="14.7109375" style="146" customWidth="1"/>
    <col min="7944" max="7944" width="12.7109375" style="146" customWidth="1"/>
    <col min="7945" max="7947" width="14.42578125" style="146" customWidth="1"/>
    <col min="7948" max="7948" width="9.85546875" style="146" customWidth="1"/>
    <col min="7949" max="7949" width="9.7109375" style="146" customWidth="1"/>
    <col min="7950" max="7950" width="8.7109375" style="146" customWidth="1"/>
    <col min="7951" max="8192" width="9.140625" style="146"/>
    <col min="8193" max="8193" width="5.28515625" style="146" customWidth="1"/>
    <col min="8194" max="8194" width="40.28515625" style="146" bestFit="1" customWidth="1"/>
    <col min="8195" max="8195" width="16.5703125" style="146" customWidth="1"/>
    <col min="8196" max="8196" width="17.28515625" style="146" customWidth="1"/>
    <col min="8197" max="8197" width="12.7109375" style="146" bestFit="1" customWidth="1"/>
    <col min="8198" max="8198" width="12.7109375" style="146" customWidth="1"/>
    <col min="8199" max="8199" width="14.7109375" style="146" customWidth="1"/>
    <col min="8200" max="8200" width="12.7109375" style="146" customWidth="1"/>
    <col min="8201" max="8203" width="14.42578125" style="146" customWidth="1"/>
    <col min="8204" max="8204" width="9.85546875" style="146" customWidth="1"/>
    <col min="8205" max="8205" width="9.7109375" style="146" customWidth="1"/>
    <col min="8206" max="8206" width="8.7109375" style="146" customWidth="1"/>
    <col min="8207" max="8448" width="9.140625" style="146"/>
    <col min="8449" max="8449" width="5.28515625" style="146" customWidth="1"/>
    <col min="8450" max="8450" width="40.28515625" style="146" bestFit="1" customWidth="1"/>
    <col min="8451" max="8451" width="16.5703125" style="146" customWidth="1"/>
    <col min="8452" max="8452" width="17.28515625" style="146" customWidth="1"/>
    <col min="8453" max="8453" width="12.7109375" style="146" bestFit="1" customWidth="1"/>
    <col min="8454" max="8454" width="12.7109375" style="146" customWidth="1"/>
    <col min="8455" max="8455" width="14.7109375" style="146" customWidth="1"/>
    <col min="8456" max="8456" width="12.7109375" style="146" customWidth="1"/>
    <col min="8457" max="8459" width="14.42578125" style="146" customWidth="1"/>
    <col min="8460" max="8460" width="9.85546875" style="146" customWidth="1"/>
    <col min="8461" max="8461" width="9.7109375" style="146" customWidth="1"/>
    <col min="8462" max="8462" width="8.7109375" style="146" customWidth="1"/>
    <col min="8463" max="8704" width="9.140625" style="146"/>
    <col min="8705" max="8705" width="5.28515625" style="146" customWidth="1"/>
    <col min="8706" max="8706" width="40.28515625" style="146" bestFit="1" customWidth="1"/>
    <col min="8707" max="8707" width="16.5703125" style="146" customWidth="1"/>
    <col min="8708" max="8708" width="17.28515625" style="146" customWidth="1"/>
    <col min="8709" max="8709" width="12.7109375" style="146" bestFit="1" customWidth="1"/>
    <col min="8710" max="8710" width="12.7109375" style="146" customWidth="1"/>
    <col min="8711" max="8711" width="14.7109375" style="146" customWidth="1"/>
    <col min="8712" max="8712" width="12.7109375" style="146" customWidth="1"/>
    <col min="8713" max="8715" width="14.42578125" style="146" customWidth="1"/>
    <col min="8716" max="8716" width="9.85546875" style="146" customWidth="1"/>
    <col min="8717" max="8717" width="9.7109375" style="146" customWidth="1"/>
    <col min="8718" max="8718" width="8.7109375" style="146" customWidth="1"/>
    <col min="8719" max="8960" width="9.140625" style="146"/>
    <col min="8961" max="8961" width="5.28515625" style="146" customWidth="1"/>
    <col min="8962" max="8962" width="40.28515625" style="146" bestFit="1" customWidth="1"/>
    <col min="8963" max="8963" width="16.5703125" style="146" customWidth="1"/>
    <col min="8964" max="8964" width="17.28515625" style="146" customWidth="1"/>
    <col min="8965" max="8965" width="12.7109375" style="146" bestFit="1" customWidth="1"/>
    <col min="8966" max="8966" width="12.7109375" style="146" customWidth="1"/>
    <col min="8967" max="8967" width="14.7109375" style="146" customWidth="1"/>
    <col min="8968" max="8968" width="12.7109375" style="146" customWidth="1"/>
    <col min="8969" max="8971" width="14.42578125" style="146" customWidth="1"/>
    <col min="8972" max="8972" width="9.85546875" style="146" customWidth="1"/>
    <col min="8973" max="8973" width="9.7109375" style="146" customWidth="1"/>
    <col min="8974" max="8974" width="8.7109375" style="146" customWidth="1"/>
    <col min="8975" max="9216" width="9.140625" style="146"/>
    <col min="9217" max="9217" width="5.28515625" style="146" customWidth="1"/>
    <col min="9218" max="9218" width="40.28515625" style="146" bestFit="1" customWidth="1"/>
    <col min="9219" max="9219" width="16.5703125" style="146" customWidth="1"/>
    <col min="9220" max="9220" width="17.28515625" style="146" customWidth="1"/>
    <col min="9221" max="9221" width="12.7109375" style="146" bestFit="1" customWidth="1"/>
    <col min="9222" max="9222" width="12.7109375" style="146" customWidth="1"/>
    <col min="9223" max="9223" width="14.7109375" style="146" customWidth="1"/>
    <col min="9224" max="9224" width="12.7109375" style="146" customWidth="1"/>
    <col min="9225" max="9227" width="14.42578125" style="146" customWidth="1"/>
    <col min="9228" max="9228" width="9.85546875" style="146" customWidth="1"/>
    <col min="9229" max="9229" width="9.7109375" style="146" customWidth="1"/>
    <col min="9230" max="9230" width="8.7109375" style="146" customWidth="1"/>
    <col min="9231" max="9472" width="9.140625" style="146"/>
    <col min="9473" max="9473" width="5.28515625" style="146" customWidth="1"/>
    <col min="9474" max="9474" width="40.28515625" style="146" bestFit="1" customWidth="1"/>
    <col min="9475" max="9475" width="16.5703125" style="146" customWidth="1"/>
    <col min="9476" max="9476" width="17.28515625" style="146" customWidth="1"/>
    <col min="9477" max="9477" width="12.7109375" style="146" bestFit="1" customWidth="1"/>
    <col min="9478" max="9478" width="12.7109375" style="146" customWidth="1"/>
    <col min="9479" max="9479" width="14.7109375" style="146" customWidth="1"/>
    <col min="9480" max="9480" width="12.7109375" style="146" customWidth="1"/>
    <col min="9481" max="9483" width="14.42578125" style="146" customWidth="1"/>
    <col min="9484" max="9484" width="9.85546875" style="146" customWidth="1"/>
    <col min="9485" max="9485" width="9.7109375" style="146" customWidth="1"/>
    <col min="9486" max="9486" width="8.7109375" style="146" customWidth="1"/>
    <col min="9487" max="9728" width="9.140625" style="146"/>
    <col min="9729" max="9729" width="5.28515625" style="146" customWidth="1"/>
    <col min="9730" max="9730" width="40.28515625" style="146" bestFit="1" customWidth="1"/>
    <col min="9731" max="9731" width="16.5703125" style="146" customWidth="1"/>
    <col min="9732" max="9732" width="17.28515625" style="146" customWidth="1"/>
    <col min="9733" max="9733" width="12.7109375" style="146" bestFit="1" customWidth="1"/>
    <col min="9734" max="9734" width="12.7109375" style="146" customWidth="1"/>
    <col min="9735" max="9735" width="14.7109375" style="146" customWidth="1"/>
    <col min="9736" max="9736" width="12.7109375" style="146" customWidth="1"/>
    <col min="9737" max="9739" width="14.42578125" style="146" customWidth="1"/>
    <col min="9740" max="9740" width="9.85546875" style="146" customWidth="1"/>
    <col min="9741" max="9741" width="9.7109375" style="146" customWidth="1"/>
    <col min="9742" max="9742" width="8.7109375" style="146" customWidth="1"/>
    <col min="9743" max="9984" width="9.140625" style="146"/>
    <col min="9985" max="9985" width="5.28515625" style="146" customWidth="1"/>
    <col min="9986" max="9986" width="40.28515625" style="146" bestFit="1" customWidth="1"/>
    <col min="9987" max="9987" width="16.5703125" style="146" customWidth="1"/>
    <col min="9988" max="9988" width="17.28515625" style="146" customWidth="1"/>
    <col min="9989" max="9989" width="12.7109375" style="146" bestFit="1" customWidth="1"/>
    <col min="9990" max="9990" width="12.7109375" style="146" customWidth="1"/>
    <col min="9991" max="9991" width="14.7109375" style="146" customWidth="1"/>
    <col min="9992" max="9992" width="12.7109375" style="146" customWidth="1"/>
    <col min="9993" max="9995" width="14.42578125" style="146" customWidth="1"/>
    <col min="9996" max="9996" width="9.85546875" style="146" customWidth="1"/>
    <col min="9997" max="9997" width="9.7109375" style="146" customWidth="1"/>
    <col min="9998" max="9998" width="8.7109375" style="146" customWidth="1"/>
    <col min="9999" max="10240" width="9.140625" style="146"/>
    <col min="10241" max="10241" width="5.28515625" style="146" customWidth="1"/>
    <col min="10242" max="10242" width="40.28515625" style="146" bestFit="1" customWidth="1"/>
    <col min="10243" max="10243" width="16.5703125" style="146" customWidth="1"/>
    <col min="10244" max="10244" width="17.28515625" style="146" customWidth="1"/>
    <col min="10245" max="10245" width="12.7109375" style="146" bestFit="1" customWidth="1"/>
    <col min="10246" max="10246" width="12.7109375" style="146" customWidth="1"/>
    <col min="10247" max="10247" width="14.7109375" style="146" customWidth="1"/>
    <col min="10248" max="10248" width="12.7109375" style="146" customWidth="1"/>
    <col min="10249" max="10251" width="14.42578125" style="146" customWidth="1"/>
    <col min="10252" max="10252" width="9.85546875" style="146" customWidth="1"/>
    <col min="10253" max="10253" width="9.7109375" style="146" customWidth="1"/>
    <col min="10254" max="10254" width="8.7109375" style="146" customWidth="1"/>
    <col min="10255" max="10496" width="9.140625" style="146"/>
    <col min="10497" max="10497" width="5.28515625" style="146" customWidth="1"/>
    <col min="10498" max="10498" width="40.28515625" style="146" bestFit="1" customWidth="1"/>
    <col min="10499" max="10499" width="16.5703125" style="146" customWidth="1"/>
    <col min="10500" max="10500" width="17.28515625" style="146" customWidth="1"/>
    <col min="10501" max="10501" width="12.7109375" style="146" bestFit="1" customWidth="1"/>
    <col min="10502" max="10502" width="12.7109375" style="146" customWidth="1"/>
    <col min="10503" max="10503" width="14.7109375" style="146" customWidth="1"/>
    <col min="10504" max="10504" width="12.7109375" style="146" customWidth="1"/>
    <col min="10505" max="10507" width="14.42578125" style="146" customWidth="1"/>
    <col min="10508" max="10508" width="9.85546875" style="146" customWidth="1"/>
    <col min="10509" max="10509" width="9.7109375" style="146" customWidth="1"/>
    <col min="10510" max="10510" width="8.7109375" style="146" customWidth="1"/>
    <col min="10511" max="10752" width="9.140625" style="146"/>
    <col min="10753" max="10753" width="5.28515625" style="146" customWidth="1"/>
    <col min="10754" max="10754" width="40.28515625" style="146" bestFit="1" customWidth="1"/>
    <col min="10755" max="10755" width="16.5703125" style="146" customWidth="1"/>
    <col min="10756" max="10756" width="17.28515625" style="146" customWidth="1"/>
    <col min="10757" max="10757" width="12.7109375" style="146" bestFit="1" customWidth="1"/>
    <col min="10758" max="10758" width="12.7109375" style="146" customWidth="1"/>
    <col min="10759" max="10759" width="14.7109375" style="146" customWidth="1"/>
    <col min="10760" max="10760" width="12.7109375" style="146" customWidth="1"/>
    <col min="10761" max="10763" width="14.42578125" style="146" customWidth="1"/>
    <col min="10764" max="10764" width="9.85546875" style="146" customWidth="1"/>
    <col min="10765" max="10765" width="9.7109375" style="146" customWidth="1"/>
    <col min="10766" max="10766" width="8.7109375" style="146" customWidth="1"/>
    <col min="10767" max="11008" width="9.140625" style="146"/>
    <col min="11009" max="11009" width="5.28515625" style="146" customWidth="1"/>
    <col min="11010" max="11010" width="40.28515625" style="146" bestFit="1" customWidth="1"/>
    <col min="11011" max="11011" width="16.5703125" style="146" customWidth="1"/>
    <col min="11012" max="11012" width="17.28515625" style="146" customWidth="1"/>
    <col min="11013" max="11013" width="12.7109375" style="146" bestFit="1" customWidth="1"/>
    <col min="11014" max="11014" width="12.7109375" style="146" customWidth="1"/>
    <col min="11015" max="11015" width="14.7109375" style="146" customWidth="1"/>
    <col min="11016" max="11016" width="12.7109375" style="146" customWidth="1"/>
    <col min="11017" max="11019" width="14.42578125" style="146" customWidth="1"/>
    <col min="11020" max="11020" width="9.85546875" style="146" customWidth="1"/>
    <col min="11021" max="11021" width="9.7109375" style="146" customWidth="1"/>
    <col min="11022" max="11022" width="8.7109375" style="146" customWidth="1"/>
    <col min="11023" max="11264" width="9.140625" style="146"/>
    <col min="11265" max="11265" width="5.28515625" style="146" customWidth="1"/>
    <col min="11266" max="11266" width="40.28515625" style="146" bestFit="1" customWidth="1"/>
    <col min="11267" max="11267" width="16.5703125" style="146" customWidth="1"/>
    <col min="11268" max="11268" width="17.28515625" style="146" customWidth="1"/>
    <col min="11269" max="11269" width="12.7109375" style="146" bestFit="1" customWidth="1"/>
    <col min="11270" max="11270" width="12.7109375" style="146" customWidth="1"/>
    <col min="11271" max="11271" width="14.7109375" style="146" customWidth="1"/>
    <col min="11272" max="11272" width="12.7109375" style="146" customWidth="1"/>
    <col min="11273" max="11275" width="14.42578125" style="146" customWidth="1"/>
    <col min="11276" max="11276" width="9.85546875" style="146" customWidth="1"/>
    <col min="11277" max="11277" width="9.7109375" style="146" customWidth="1"/>
    <col min="11278" max="11278" width="8.7109375" style="146" customWidth="1"/>
    <col min="11279" max="11520" width="9.140625" style="146"/>
    <col min="11521" max="11521" width="5.28515625" style="146" customWidth="1"/>
    <col min="11522" max="11522" width="40.28515625" style="146" bestFit="1" customWidth="1"/>
    <col min="11523" max="11523" width="16.5703125" style="146" customWidth="1"/>
    <col min="11524" max="11524" width="17.28515625" style="146" customWidth="1"/>
    <col min="11525" max="11525" width="12.7109375" style="146" bestFit="1" customWidth="1"/>
    <col min="11526" max="11526" width="12.7109375" style="146" customWidth="1"/>
    <col min="11527" max="11527" width="14.7109375" style="146" customWidth="1"/>
    <col min="11528" max="11528" width="12.7109375" style="146" customWidth="1"/>
    <col min="11529" max="11531" width="14.42578125" style="146" customWidth="1"/>
    <col min="11532" max="11532" width="9.85546875" style="146" customWidth="1"/>
    <col min="11533" max="11533" width="9.7109375" style="146" customWidth="1"/>
    <col min="11534" max="11534" width="8.7109375" style="146" customWidth="1"/>
    <col min="11535" max="11776" width="9.140625" style="146"/>
    <col min="11777" max="11777" width="5.28515625" style="146" customWidth="1"/>
    <col min="11778" max="11778" width="40.28515625" style="146" bestFit="1" customWidth="1"/>
    <col min="11779" max="11779" width="16.5703125" style="146" customWidth="1"/>
    <col min="11780" max="11780" width="17.28515625" style="146" customWidth="1"/>
    <col min="11781" max="11781" width="12.7109375" style="146" bestFit="1" customWidth="1"/>
    <col min="11782" max="11782" width="12.7109375" style="146" customWidth="1"/>
    <col min="11783" max="11783" width="14.7109375" style="146" customWidth="1"/>
    <col min="11784" max="11784" width="12.7109375" style="146" customWidth="1"/>
    <col min="11785" max="11787" width="14.42578125" style="146" customWidth="1"/>
    <col min="11788" max="11788" width="9.85546875" style="146" customWidth="1"/>
    <col min="11789" max="11789" width="9.7109375" style="146" customWidth="1"/>
    <col min="11790" max="11790" width="8.7109375" style="146" customWidth="1"/>
    <col min="11791" max="12032" width="9.140625" style="146"/>
    <col min="12033" max="12033" width="5.28515625" style="146" customWidth="1"/>
    <col min="12034" max="12034" width="40.28515625" style="146" bestFit="1" customWidth="1"/>
    <col min="12035" max="12035" width="16.5703125" style="146" customWidth="1"/>
    <col min="12036" max="12036" width="17.28515625" style="146" customWidth="1"/>
    <col min="12037" max="12037" width="12.7109375" style="146" bestFit="1" customWidth="1"/>
    <col min="12038" max="12038" width="12.7109375" style="146" customWidth="1"/>
    <col min="12039" max="12039" width="14.7109375" style="146" customWidth="1"/>
    <col min="12040" max="12040" width="12.7109375" style="146" customWidth="1"/>
    <col min="12041" max="12043" width="14.42578125" style="146" customWidth="1"/>
    <col min="12044" max="12044" width="9.85546875" style="146" customWidth="1"/>
    <col min="12045" max="12045" width="9.7109375" style="146" customWidth="1"/>
    <col min="12046" max="12046" width="8.7109375" style="146" customWidth="1"/>
    <col min="12047" max="12288" width="9.140625" style="146"/>
    <col min="12289" max="12289" width="5.28515625" style="146" customWidth="1"/>
    <col min="12290" max="12290" width="40.28515625" style="146" bestFit="1" customWidth="1"/>
    <col min="12291" max="12291" width="16.5703125" style="146" customWidth="1"/>
    <col min="12292" max="12292" width="17.28515625" style="146" customWidth="1"/>
    <col min="12293" max="12293" width="12.7109375" style="146" bestFit="1" customWidth="1"/>
    <col min="12294" max="12294" width="12.7109375" style="146" customWidth="1"/>
    <col min="12295" max="12295" width="14.7109375" style="146" customWidth="1"/>
    <col min="12296" max="12296" width="12.7109375" style="146" customWidth="1"/>
    <col min="12297" max="12299" width="14.42578125" style="146" customWidth="1"/>
    <col min="12300" max="12300" width="9.85546875" style="146" customWidth="1"/>
    <col min="12301" max="12301" width="9.7109375" style="146" customWidth="1"/>
    <col min="12302" max="12302" width="8.7109375" style="146" customWidth="1"/>
    <col min="12303" max="12544" width="9.140625" style="146"/>
    <col min="12545" max="12545" width="5.28515625" style="146" customWidth="1"/>
    <col min="12546" max="12546" width="40.28515625" style="146" bestFit="1" customWidth="1"/>
    <col min="12547" max="12547" width="16.5703125" style="146" customWidth="1"/>
    <col min="12548" max="12548" width="17.28515625" style="146" customWidth="1"/>
    <col min="12549" max="12549" width="12.7109375" style="146" bestFit="1" customWidth="1"/>
    <col min="12550" max="12550" width="12.7109375" style="146" customWidth="1"/>
    <col min="12551" max="12551" width="14.7109375" style="146" customWidth="1"/>
    <col min="12552" max="12552" width="12.7109375" style="146" customWidth="1"/>
    <col min="12553" max="12555" width="14.42578125" style="146" customWidth="1"/>
    <col min="12556" max="12556" width="9.85546875" style="146" customWidth="1"/>
    <col min="12557" max="12557" width="9.7109375" style="146" customWidth="1"/>
    <col min="12558" max="12558" width="8.7109375" style="146" customWidth="1"/>
    <col min="12559" max="12800" width="9.140625" style="146"/>
    <col min="12801" max="12801" width="5.28515625" style="146" customWidth="1"/>
    <col min="12802" max="12802" width="40.28515625" style="146" bestFit="1" customWidth="1"/>
    <col min="12803" max="12803" width="16.5703125" style="146" customWidth="1"/>
    <col min="12804" max="12804" width="17.28515625" style="146" customWidth="1"/>
    <col min="12805" max="12805" width="12.7109375" style="146" bestFit="1" customWidth="1"/>
    <col min="12806" max="12806" width="12.7109375" style="146" customWidth="1"/>
    <col min="12807" max="12807" width="14.7109375" style="146" customWidth="1"/>
    <col min="12808" max="12808" width="12.7109375" style="146" customWidth="1"/>
    <col min="12809" max="12811" width="14.42578125" style="146" customWidth="1"/>
    <col min="12812" max="12812" width="9.85546875" style="146" customWidth="1"/>
    <col min="12813" max="12813" width="9.7109375" style="146" customWidth="1"/>
    <col min="12814" max="12814" width="8.7109375" style="146" customWidth="1"/>
    <col min="12815" max="13056" width="9.140625" style="146"/>
    <col min="13057" max="13057" width="5.28515625" style="146" customWidth="1"/>
    <col min="13058" max="13058" width="40.28515625" style="146" bestFit="1" customWidth="1"/>
    <col min="13059" max="13059" width="16.5703125" style="146" customWidth="1"/>
    <col min="13060" max="13060" width="17.28515625" style="146" customWidth="1"/>
    <col min="13061" max="13061" width="12.7109375" style="146" bestFit="1" customWidth="1"/>
    <col min="13062" max="13062" width="12.7109375" style="146" customWidth="1"/>
    <col min="13063" max="13063" width="14.7109375" style="146" customWidth="1"/>
    <col min="13064" max="13064" width="12.7109375" style="146" customWidth="1"/>
    <col min="13065" max="13067" width="14.42578125" style="146" customWidth="1"/>
    <col min="13068" max="13068" width="9.85546875" style="146" customWidth="1"/>
    <col min="13069" max="13069" width="9.7109375" style="146" customWidth="1"/>
    <col min="13070" max="13070" width="8.7109375" style="146" customWidth="1"/>
    <col min="13071" max="13312" width="9.140625" style="146"/>
    <col min="13313" max="13313" width="5.28515625" style="146" customWidth="1"/>
    <col min="13314" max="13314" width="40.28515625" style="146" bestFit="1" customWidth="1"/>
    <col min="13315" max="13315" width="16.5703125" style="146" customWidth="1"/>
    <col min="13316" max="13316" width="17.28515625" style="146" customWidth="1"/>
    <col min="13317" max="13317" width="12.7109375" style="146" bestFit="1" customWidth="1"/>
    <col min="13318" max="13318" width="12.7109375" style="146" customWidth="1"/>
    <col min="13319" max="13319" width="14.7109375" style="146" customWidth="1"/>
    <col min="13320" max="13320" width="12.7109375" style="146" customWidth="1"/>
    <col min="13321" max="13323" width="14.42578125" style="146" customWidth="1"/>
    <col min="13324" max="13324" width="9.85546875" style="146" customWidth="1"/>
    <col min="13325" max="13325" width="9.7109375" style="146" customWidth="1"/>
    <col min="13326" max="13326" width="8.7109375" style="146" customWidth="1"/>
    <col min="13327" max="13568" width="9.140625" style="146"/>
    <col min="13569" max="13569" width="5.28515625" style="146" customWidth="1"/>
    <col min="13570" max="13570" width="40.28515625" style="146" bestFit="1" customWidth="1"/>
    <col min="13571" max="13571" width="16.5703125" style="146" customWidth="1"/>
    <col min="13572" max="13572" width="17.28515625" style="146" customWidth="1"/>
    <col min="13573" max="13573" width="12.7109375" style="146" bestFit="1" customWidth="1"/>
    <col min="13574" max="13574" width="12.7109375" style="146" customWidth="1"/>
    <col min="13575" max="13575" width="14.7109375" style="146" customWidth="1"/>
    <col min="13576" max="13576" width="12.7109375" style="146" customWidth="1"/>
    <col min="13577" max="13579" width="14.42578125" style="146" customWidth="1"/>
    <col min="13580" max="13580" width="9.85546875" style="146" customWidth="1"/>
    <col min="13581" max="13581" width="9.7109375" style="146" customWidth="1"/>
    <col min="13582" max="13582" width="8.7109375" style="146" customWidth="1"/>
    <col min="13583" max="13824" width="9.140625" style="146"/>
    <col min="13825" max="13825" width="5.28515625" style="146" customWidth="1"/>
    <col min="13826" max="13826" width="40.28515625" style="146" bestFit="1" customWidth="1"/>
    <col min="13827" max="13827" width="16.5703125" style="146" customWidth="1"/>
    <col min="13828" max="13828" width="17.28515625" style="146" customWidth="1"/>
    <col min="13829" max="13829" width="12.7109375" style="146" bestFit="1" customWidth="1"/>
    <col min="13830" max="13830" width="12.7109375" style="146" customWidth="1"/>
    <col min="13831" max="13831" width="14.7109375" style="146" customWidth="1"/>
    <col min="13832" max="13832" width="12.7109375" style="146" customWidth="1"/>
    <col min="13833" max="13835" width="14.42578125" style="146" customWidth="1"/>
    <col min="13836" max="13836" width="9.85546875" style="146" customWidth="1"/>
    <col min="13837" max="13837" width="9.7109375" style="146" customWidth="1"/>
    <col min="13838" max="13838" width="8.7109375" style="146" customWidth="1"/>
    <col min="13839" max="14080" width="9.140625" style="146"/>
    <col min="14081" max="14081" width="5.28515625" style="146" customWidth="1"/>
    <col min="14082" max="14082" width="40.28515625" style="146" bestFit="1" customWidth="1"/>
    <col min="14083" max="14083" width="16.5703125" style="146" customWidth="1"/>
    <col min="14084" max="14084" width="17.28515625" style="146" customWidth="1"/>
    <col min="14085" max="14085" width="12.7109375" style="146" bestFit="1" customWidth="1"/>
    <col min="14086" max="14086" width="12.7109375" style="146" customWidth="1"/>
    <col min="14087" max="14087" width="14.7109375" style="146" customWidth="1"/>
    <col min="14088" max="14088" width="12.7109375" style="146" customWidth="1"/>
    <col min="14089" max="14091" width="14.42578125" style="146" customWidth="1"/>
    <col min="14092" max="14092" width="9.85546875" style="146" customWidth="1"/>
    <col min="14093" max="14093" width="9.7109375" style="146" customWidth="1"/>
    <col min="14094" max="14094" width="8.7109375" style="146" customWidth="1"/>
    <col min="14095" max="14336" width="9.140625" style="146"/>
    <col min="14337" max="14337" width="5.28515625" style="146" customWidth="1"/>
    <col min="14338" max="14338" width="40.28515625" style="146" bestFit="1" customWidth="1"/>
    <col min="14339" max="14339" width="16.5703125" style="146" customWidth="1"/>
    <col min="14340" max="14340" width="17.28515625" style="146" customWidth="1"/>
    <col min="14341" max="14341" width="12.7109375" style="146" bestFit="1" customWidth="1"/>
    <col min="14342" max="14342" width="12.7109375" style="146" customWidth="1"/>
    <col min="14343" max="14343" width="14.7109375" style="146" customWidth="1"/>
    <col min="14344" max="14344" width="12.7109375" style="146" customWidth="1"/>
    <col min="14345" max="14347" width="14.42578125" style="146" customWidth="1"/>
    <col min="14348" max="14348" width="9.85546875" style="146" customWidth="1"/>
    <col min="14349" max="14349" width="9.7109375" style="146" customWidth="1"/>
    <col min="14350" max="14350" width="8.7109375" style="146" customWidth="1"/>
    <col min="14351" max="14592" width="9.140625" style="146"/>
    <col min="14593" max="14593" width="5.28515625" style="146" customWidth="1"/>
    <col min="14594" max="14594" width="40.28515625" style="146" bestFit="1" customWidth="1"/>
    <col min="14595" max="14595" width="16.5703125" style="146" customWidth="1"/>
    <col min="14596" max="14596" width="17.28515625" style="146" customWidth="1"/>
    <col min="14597" max="14597" width="12.7109375" style="146" bestFit="1" customWidth="1"/>
    <col min="14598" max="14598" width="12.7109375" style="146" customWidth="1"/>
    <col min="14599" max="14599" width="14.7109375" style="146" customWidth="1"/>
    <col min="14600" max="14600" width="12.7109375" style="146" customWidth="1"/>
    <col min="14601" max="14603" width="14.42578125" style="146" customWidth="1"/>
    <col min="14604" max="14604" width="9.85546875" style="146" customWidth="1"/>
    <col min="14605" max="14605" width="9.7109375" style="146" customWidth="1"/>
    <col min="14606" max="14606" width="8.7109375" style="146" customWidth="1"/>
    <col min="14607" max="14848" width="9.140625" style="146"/>
    <col min="14849" max="14849" width="5.28515625" style="146" customWidth="1"/>
    <col min="14850" max="14850" width="40.28515625" style="146" bestFit="1" customWidth="1"/>
    <col min="14851" max="14851" width="16.5703125" style="146" customWidth="1"/>
    <col min="14852" max="14852" width="17.28515625" style="146" customWidth="1"/>
    <col min="14853" max="14853" width="12.7109375" style="146" bestFit="1" customWidth="1"/>
    <col min="14854" max="14854" width="12.7109375" style="146" customWidth="1"/>
    <col min="14855" max="14855" width="14.7109375" style="146" customWidth="1"/>
    <col min="14856" max="14856" width="12.7109375" style="146" customWidth="1"/>
    <col min="14857" max="14859" width="14.42578125" style="146" customWidth="1"/>
    <col min="14860" max="14860" width="9.85546875" style="146" customWidth="1"/>
    <col min="14861" max="14861" width="9.7109375" style="146" customWidth="1"/>
    <col min="14862" max="14862" width="8.7109375" style="146" customWidth="1"/>
    <col min="14863" max="15104" width="9.140625" style="146"/>
    <col min="15105" max="15105" width="5.28515625" style="146" customWidth="1"/>
    <col min="15106" max="15106" width="40.28515625" style="146" bestFit="1" customWidth="1"/>
    <col min="15107" max="15107" width="16.5703125" style="146" customWidth="1"/>
    <col min="15108" max="15108" width="17.28515625" style="146" customWidth="1"/>
    <col min="15109" max="15109" width="12.7109375" style="146" bestFit="1" customWidth="1"/>
    <col min="15110" max="15110" width="12.7109375" style="146" customWidth="1"/>
    <col min="15111" max="15111" width="14.7109375" style="146" customWidth="1"/>
    <col min="15112" max="15112" width="12.7109375" style="146" customWidth="1"/>
    <col min="15113" max="15115" width="14.42578125" style="146" customWidth="1"/>
    <col min="15116" max="15116" width="9.85546875" style="146" customWidth="1"/>
    <col min="15117" max="15117" width="9.7109375" style="146" customWidth="1"/>
    <col min="15118" max="15118" width="8.7109375" style="146" customWidth="1"/>
    <col min="15119" max="15360" width="9.140625" style="146"/>
    <col min="15361" max="15361" width="5.28515625" style="146" customWidth="1"/>
    <col min="15362" max="15362" width="40.28515625" style="146" bestFit="1" customWidth="1"/>
    <col min="15363" max="15363" width="16.5703125" style="146" customWidth="1"/>
    <col min="15364" max="15364" width="17.28515625" style="146" customWidth="1"/>
    <col min="15365" max="15365" width="12.7109375" style="146" bestFit="1" customWidth="1"/>
    <col min="15366" max="15366" width="12.7109375" style="146" customWidth="1"/>
    <col min="15367" max="15367" width="14.7109375" style="146" customWidth="1"/>
    <col min="15368" max="15368" width="12.7109375" style="146" customWidth="1"/>
    <col min="15369" max="15371" width="14.42578125" style="146" customWidth="1"/>
    <col min="15372" max="15372" width="9.85546875" style="146" customWidth="1"/>
    <col min="15373" max="15373" width="9.7109375" style="146" customWidth="1"/>
    <col min="15374" max="15374" width="8.7109375" style="146" customWidth="1"/>
    <col min="15375" max="15616" width="9.140625" style="146"/>
    <col min="15617" max="15617" width="5.28515625" style="146" customWidth="1"/>
    <col min="15618" max="15618" width="40.28515625" style="146" bestFit="1" customWidth="1"/>
    <col min="15619" max="15619" width="16.5703125" style="146" customWidth="1"/>
    <col min="15620" max="15620" width="17.28515625" style="146" customWidth="1"/>
    <col min="15621" max="15621" width="12.7109375" style="146" bestFit="1" customWidth="1"/>
    <col min="15622" max="15622" width="12.7109375" style="146" customWidth="1"/>
    <col min="15623" max="15623" width="14.7109375" style="146" customWidth="1"/>
    <col min="15624" max="15624" width="12.7109375" style="146" customWidth="1"/>
    <col min="15625" max="15627" width="14.42578125" style="146" customWidth="1"/>
    <col min="15628" max="15628" width="9.85546875" style="146" customWidth="1"/>
    <col min="15629" max="15629" width="9.7109375" style="146" customWidth="1"/>
    <col min="15630" max="15630" width="8.7109375" style="146" customWidth="1"/>
    <col min="15631" max="15872" width="9.140625" style="146"/>
    <col min="15873" max="15873" width="5.28515625" style="146" customWidth="1"/>
    <col min="15874" max="15874" width="40.28515625" style="146" bestFit="1" customWidth="1"/>
    <col min="15875" max="15875" width="16.5703125" style="146" customWidth="1"/>
    <col min="15876" max="15876" width="17.28515625" style="146" customWidth="1"/>
    <col min="15877" max="15877" width="12.7109375" style="146" bestFit="1" customWidth="1"/>
    <col min="15878" max="15878" width="12.7109375" style="146" customWidth="1"/>
    <col min="15879" max="15879" width="14.7109375" style="146" customWidth="1"/>
    <col min="15880" max="15880" width="12.7109375" style="146" customWidth="1"/>
    <col min="15881" max="15883" width="14.42578125" style="146" customWidth="1"/>
    <col min="15884" max="15884" width="9.85546875" style="146" customWidth="1"/>
    <col min="15885" max="15885" width="9.7109375" style="146" customWidth="1"/>
    <col min="15886" max="15886" width="8.7109375" style="146" customWidth="1"/>
    <col min="15887" max="16128" width="9.140625" style="146"/>
    <col min="16129" max="16129" width="5.28515625" style="146" customWidth="1"/>
    <col min="16130" max="16130" width="40.28515625" style="146" bestFit="1" customWidth="1"/>
    <col min="16131" max="16131" width="16.5703125" style="146" customWidth="1"/>
    <col min="16132" max="16132" width="17.28515625" style="146" customWidth="1"/>
    <col min="16133" max="16133" width="12.7109375" style="146" bestFit="1" customWidth="1"/>
    <col min="16134" max="16134" width="12.7109375" style="146" customWidth="1"/>
    <col min="16135" max="16135" width="14.7109375" style="146" customWidth="1"/>
    <col min="16136" max="16136" width="12.7109375" style="146" customWidth="1"/>
    <col min="16137" max="16139" width="14.42578125" style="146" customWidth="1"/>
    <col min="16140" max="16140" width="9.85546875" style="146" customWidth="1"/>
    <col min="16141" max="16141" width="9.7109375" style="146" customWidth="1"/>
    <col min="16142" max="16142" width="8.7109375" style="146" customWidth="1"/>
    <col min="16143" max="16384" width="9.140625" style="146"/>
  </cols>
  <sheetData>
    <row r="1" spans="1:256" ht="49.5" customHeight="1">
      <c r="A1" s="380"/>
      <c r="B1" s="630" t="s">
        <v>384</v>
      </c>
      <c r="C1" s="630"/>
      <c r="D1" s="630"/>
      <c r="E1" s="630"/>
      <c r="F1" s="630"/>
      <c r="G1" s="630"/>
      <c r="H1" s="630"/>
      <c r="I1" s="630"/>
      <c r="J1" s="630"/>
      <c r="K1" s="630"/>
      <c r="L1" s="523"/>
      <c r="M1" s="550" t="s">
        <v>385</v>
      </c>
      <c r="N1" s="381"/>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380"/>
      <c r="DR1" s="380"/>
      <c r="DS1" s="380"/>
      <c r="DT1" s="380"/>
      <c r="DU1" s="380"/>
      <c r="DV1" s="380"/>
      <c r="DW1" s="380"/>
      <c r="DX1" s="380"/>
      <c r="DY1" s="380"/>
      <c r="DZ1" s="380"/>
      <c r="EA1" s="380"/>
      <c r="EB1" s="380"/>
      <c r="EC1" s="380"/>
      <c r="ED1" s="380"/>
      <c r="EE1" s="380"/>
      <c r="EF1" s="380"/>
      <c r="EG1" s="380"/>
      <c r="EH1" s="380"/>
      <c r="EI1" s="380"/>
      <c r="EJ1" s="380"/>
      <c r="EK1" s="380"/>
      <c r="EL1" s="380"/>
      <c r="EM1" s="380"/>
      <c r="EN1" s="380"/>
      <c r="EO1" s="380"/>
      <c r="EP1" s="380"/>
      <c r="EQ1" s="380"/>
      <c r="ER1" s="380"/>
      <c r="ES1" s="380"/>
      <c r="ET1" s="380"/>
      <c r="EU1" s="380"/>
      <c r="EV1" s="380"/>
      <c r="EW1" s="380"/>
      <c r="EX1" s="380"/>
      <c r="EY1" s="380"/>
      <c r="EZ1" s="380"/>
      <c r="FA1" s="380"/>
      <c r="FB1" s="380"/>
      <c r="FC1" s="380"/>
      <c r="FD1" s="380"/>
      <c r="FE1" s="380"/>
      <c r="FF1" s="380"/>
      <c r="FG1" s="380"/>
      <c r="FH1" s="380"/>
      <c r="FI1" s="380"/>
      <c r="FJ1" s="380"/>
      <c r="FK1" s="380"/>
      <c r="FL1" s="380"/>
      <c r="FM1" s="380"/>
      <c r="FN1" s="380"/>
      <c r="FO1" s="380"/>
      <c r="FP1" s="380"/>
      <c r="FQ1" s="380"/>
      <c r="FR1" s="380"/>
      <c r="FS1" s="380"/>
      <c r="FT1" s="380"/>
      <c r="FU1" s="380"/>
      <c r="FV1" s="380"/>
      <c r="FW1" s="380"/>
      <c r="FX1" s="380"/>
      <c r="FY1" s="380"/>
      <c r="FZ1" s="380"/>
      <c r="GA1" s="380"/>
      <c r="GB1" s="380"/>
      <c r="GC1" s="380"/>
      <c r="GD1" s="380"/>
      <c r="GE1" s="380"/>
      <c r="GF1" s="380"/>
      <c r="GG1" s="380"/>
      <c r="GH1" s="380"/>
      <c r="GI1" s="380"/>
      <c r="GJ1" s="380"/>
      <c r="GK1" s="380"/>
      <c r="GL1" s="380"/>
      <c r="GM1" s="380"/>
      <c r="GN1" s="380"/>
      <c r="GO1" s="380"/>
      <c r="GP1" s="380"/>
      <c r="GQ1" s="380"/>
      <c r="GR1" s="380"/>
      <c r="GS1" s="380"/>
      <c r="GT1" s="380"/>
      <c r="GU1" s="380"/>
      <c r="GV1" s="380"/>
      <c r="GW1" s="380"/>
      <c r="GX1" s="380"/>
      <c r="GY1" s="380"/>
      <c r="GZ1" s="380"/>
      <c r="HA1" s="380"/>
      <c r="HB1" s="380"/>
      <c r="HC1" s="380"/>
      <c r="HD1" s="380"/>
      <c r="HE1" s="380"/>
      <c r="HF1" s="380"/>
      <c r="HG1" s="380"/>
      <c r="HH1" s="380"/>
      <c r="HI1" s="380"/>
      <c r="HJ1" s="380"/>
      <c r="HK1" s="380"/>
      <c r="HL1" s="380"/>
      <c r="HM1" s="380"/>
      <c r="HN1" s="380"/>
      <c r="HO1" s="380"/>
      <c r="HP1" s="380"/>
      <c r="HQ1" s="380"/>
      <c r="HR1" s="380"/>
      <c r="HS1" s="380"/>
      <c r="HT1" s="380"/>
      <c r="HU1" s="380"/>
      <c r="HV1" s="380"/>
      <c r="HW1" s="380"/>
      <c r="HX1" s="380"/>
      <c r="HY1" s="380"/>
      <c r="HZ1" s="380"/>
      <c r="IA1" s="380"/>
      <c r="IB1" s="380"/>
      <c r="IC1" s="380"/>
      <c r="ID1" s="380"/>
      <c r="IE1" s="380"/>
      <c r="IF1" s="380"/>
      <c r="IG1" s="380"/>
      <c r="IH1" s="380"/>
      <c r="II1" s="380"/>
      <c r="IJ1" s="380"/>
      <c r="IK1" s="380"/>
      <c r="IL1" s="380"/>
      <c r="IM1" s="380"/>
      <c r="IN1" s="380"/>
      <c r="IO1" s="380"/>
      <c r="IP1" s="380"/>
      <c r="IQ1" s="380"/>
      <c r="IR1" s="380"/>
      <c r="IS1" s="380"/>
      <c r="IT1" s="380"/>
      <c r="IU1" s="380"/>
      <c r="IV1" s="380"/>
    </row>
    <row r="2" spans="1:256">
      <c r="A2" s="380"/>
      <c r="B2" s="380"/>
      <c r="C2" s="523"/>
      <c r="D2" s="523"/>
      <c r="E2" s="523"/>
      <c r="F2" s="523"/>
      <c r="G2" s="523"/>
      <c r="H2" s="523"/>
      <c r="I2" s="523"/>
      <c r="J2" s="523"/>
      <c r="K2" s="523"/>
      <c r="L2" s="523"/>
      <c r="M2" s="380"/>
      <c r="N2" s="380"/>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c r="IL2" s="382"/>
      <c r="IM2" s="382"/>
      <c r="IN2" s="382"/>
      <c r="IO2" s="382"/>
      <c r="IP2" s="382"/>
      <c r="IQ2" s="382"/>
      <c r="IR2" s="382"/>
      <c r="IS2" s="382"/>
      <c r="IT2" s="382"/>
      <c r="IU2" s="382"/>
      <c r="IV2" s="382"/>
    </row>
    <row r="3" spans="1:256" ht="18.75" customHeight="1">
      <c r="B3" s="194"/>
      <c r="C3" s="194"/>
      <c r="D3" s="194"/>
      <c r="E3" s="194"/>
      <c r="F3" s="194"/>
      <c r="H3" s="347"/>
      <c r="I3" s="347"/>
      <c r="J3" s="347"/>
      <c r="K3" s="347"/>
      <c r="L3" s="347"/>
      <c r="M3" s="540" t="s">
        <v>134</v>
      </c>
      <c r="N3" s="347"/>
    </row>
    <row r="4" spans="1:256" s="435" customFormat="1" ht="31.5" customHeight="1">
      <c r="A4" s="348" t="s">
        <v>19</v>
      </c>
      <c r="B4" s="348" t="s">
        <v>135</v>
      </c>
      <c r="C4" s="635" t="s">
        <v>174</v>
      </c>
      <c r="D4" s="636"/>
      <c r="E4" s="637" t="s">
        <v>381</v>
      </c>
      <c r="F4" s="640"/>
      <c r="G4" s="640"/>
      <c r="H4" s="640"/>
      <c r="I4" s="640"/>
      <c r="J4" s="640"/>
      <c r="K4" s="638"/>
      <c r="L4" s="635" t="s">
        <v>272</v>
      </c>
      <c r="M4" s="639"/>
      <c r="N4" s="636"/>
    </row>
    <row r="5" spans="1:256" s="435" customFormat="1" ht="48" customHeight="1">
      <c r="A5" s="349"/>
      <c r="B5" s="349"/>
      <c r="C5" s="516" t="s">
        <v>138</v>
      </c>
      <c r="D5" s="516" t="s">
        <v>139</v>
      </c>
      <c r="E5" s="541" t="s">
        <v>273</v>
      </c>
      <c r="F5" s="541" t="s">
        <v>274</v>
      </c>
      <c r="G5" s="544" t="s">
        <v>275</v>
      </c>
      <c r="H5" s="541" t="s">
        <v>276</v>
      </c>
      <c r="I5" s="544" t="s">
        <v>277</v>
      </c>
      <c r="J5" s="541" t="s">
        <v>278</v>
      </c>
      <c r="K5" s="544" t="s">
        <v>279</v>
      </c>
      <c r="L5" s="516" t="s">
        <v>138</v>
      </c>
      <c r="M5" s="516" t="s">
        <v>139</v>
      </c>
      <c r="N5" s="516" t="s">
        <v>142</v>
      </c>
    </row>
    <row r="6" spans="1:256" s="435" customFormat="1" ht="21.75" customHeight="1">
      <c r="A6" s="521" t="s">
        <v>27</v>
      </c>
      <c r="B6" s="521" t="s">
        <v>79</v>
      </c>
      <c r="C6" s="525">
        <v>1</v>
      </c>
      <c r="D6" s="521">
        <v>2</v>
      </c>
      <c r="E6" s="521"/>
      <c r="F6" s="521"/>
      <c r="G6" s="521">
        <v>2</v>
      </c>
      <c r="H6" s="521">
        <v>3</v>
      </c>
      <c r="I6" s="521">
        <v>3</v>
      </c>
      <c r="J6" s="521">
        <v>3</v>
      </c>
      <c r="K6" s="521">
        <v>3</v>
      </c>
      <c r="L6" s="521">
        <v>3</v>
      </c>
      <c r="M6" s="521" t="s">
        <v>399</v>
      </c>
      <c r="N6" s="519" t="s">
        <v>400</v>
      </c>
      <c r="O6" s="519">
        <v>6</v>
      </c>
    </row>
    <row r="7" spans="1:256" s="386" customFormat="1" ht="18" customHeight="1">
      <c r="A7" s="387"/>
      <c r="B7" s="542" t="s">
        <v>398</v>
      </c>
      <c r="C7" s="391">
        <f>C8+C38+C37+C33</f>
        <v>9996115</v>
      </c>
      <c r="D7" s="391" t="e">
        <f t="shared" ref="D7:K7" si="0">D8+D38+D37+D33</f>
        <v>#REF!</v>
      </c>
      <c r="E7" s="391" t="e">
        <f t="shared" si="0"/>
        <v>#REF!</v>
      </c>
      <c r="F7" s="391">
        <f t="shared" si="0"/>
        <v>0</v>
      </c>
      <c r="G7" s="391" t="e">
        <f t="shared" si="0"/>
        <v>#REF!</v>
      </c>
      <c r="H7" s="391">
        <f t="shared" si="0"/>
        <v>0</v>
      </c>
      <c r="I7" s="391">
        <f t="shared" si="0"/>
        <v>0</v>
      </c>
      <c r="J7" s="391">
        <f t="shared" si="0"/>
        <v>0</v>
      </c>
      <c r="K7" s="391">
        <f t="shared" si="0"/>
        <v>0</v>
      </c>
      <c r="L7" s="390"/>
      <c r="M7" s="396"/>
      <c r="N7" s="391"/>
    </row>
    <row r="8" spans="1:256" s="386" customFormat="1" ht="18" customHeight="1">
      <c r="A8" s="387" t="s">
        <v>27</v>
      </c>
      <c r="B8" s="388" t="s">
        <v>264</v>
      </c>
      <c r="C8" s="389">
        <f>C9+C18+C31+C32</f>
        <v>9258386</v>
      </c>
      <c r="D8" s="389" t="e">
        <f t="shared" ref="D8:N8" si="1">D9+D18+D31+D32</f>
        <v>#REF!</v>
      </c>
      <c r="E8" s="548">
        <f>'[1]010.2'!E9</f>
        <v>2342176.9830710003</v>
      </c>
      <c r="F8" s="389"/>
      <c r="G8" s="389" t="e">
        <f t="shared" si="1"/>
        <v>#REF!</v>
      </c>
      <c r="H8" s="389">
        <f t="shared" si="1"/>
        <v>0</v>
      </c>
      <c r="I8" s="389">
        <f t="shared" si="1"/>
        <v>0</v>
      </c>
      <c r="J8" s="389">
        <f t="shared" si="1"/>
        <v>0</v>
      </c>
      <c r="K8" s="389">
        <f t="shared" si="1"/>
        <v>0</v>
      </c>
      <c r="L8" s="389">
        <f t="shared" si="1"/>
        <v>0</v>
      </c>
      <c r="M8" s="389">
        <f t="shared" si="1"/>
        <v>0</v>
      </c>
      <c r="N8" s="389">
        <f t="shared" si="1"/>
        <v>0</v>
      </c>
    </row>
    <row r="9" spans="1:256" s="398" customFormat="1" ht="18" customHeight="1">
      <c r="A9" s="387" t="s">
        <v>20</v>
      </c>
      <c r="B9" s="388" t="s">
        <v>256</v>
      </c>
      <c r="C9" s="389">
        <f>C10+C13+C14+C15+C16+C17</f>
        <v>2338440</v>
      </c>
      <c r="D9" s="389" t="e">
        <f>D10+D13+D14+D15+D16+D17</f>
        <v>#REF!</v>
      </c>
      <c r="E9" s="548">
        <f>'[1]010.2'!E10</f>
        <v>842958.65639600018</v>
      </c>
      <c r="F9" s="389"/>
      <c r="G9" s="389" t="e">
        <f>G10+G13+G14+G15+G16+G17</f>
        <v>#REF!</v>
      </c>
      <c r="H9" s="389"/>
      <c r="I9" s="390"/>
      <c r="J9" s="391"/>
      <c r="K9" s="389"/>
      <c r="L9" s="390"/>
      <c r="M9" s="392"/>
      <c r="N9" s="392"/>
    </row>
    <row r="10" spans="1:256" s="398" customFormat="1" ht="16.5" customHeight="1">
      <c r="A10" s="100">
        <v>1</v>
      </c>
      <c r="B10" s="393" t="s">
        <v>178</v>
      </c>
      <c r="C10" s="394">
        <f>C11+C12</f>
        <v>1138440</v>
      </c>
      <c r="D10" s="394" t="e">
        <f>#REF!</f>
        <v>#REF!</v>
      </c>
      <c r="E10" s="549">
        <f>'[1]010.2'!E11</f>
        <v>135792.32000000001</v>
      </c>
      <c r="F10" s="394"/>
      <c r="G10" s="394" t="e">
        <f>#REF!</f>
        <v>#REF!</v>
      </c>
      <c r="H10" s="394"/>
      <c r="I10" s="395"/>
      <c r="J10" s="396"/>
      <c r="K10" s="396"/>
      <c r="L10" s="395"/>
      <c r="M10" s="397"/>
      <c r="N10" s="397"/>
    </row>
    <row r="11" spans="1:256" s="386" customFormat="1" ht="16.5" customHeight="1">
      <c r="A11" s="414" t="s">
        <v>31</v>
      </c>
      <c r="B11" s="178" t="s">
        <v>32</v>
      </c>
      <c r="C11" s="394">
        <v>688440</v>
      </c>
      <c r="D11" s="394" t="e">
        <f>#REF!</f>
        <v>#REF!</v>
      </c>
      <c r="E11" s="549">
        <f>'[1]010.2'!E12</f>
        <v>52033.32</v>
      </c>
      <c r="F11" s="394"/>
      <c r="G11" s="394" t="e">
        <f>#REF!</f>
        <v>#REF!</v>
      </c>
      <c r="H11" s="394"/>
      <c r="I11" s="395"/>
      <c r="J11" s="396"/>
      <c r="K11" s="396"/>
      <c r="L11" s="395"/>
      <c r="M11" s="397"/>
      <c r="N11" s="397"/>
    </row>
    <row r="12" spans="1:256" s="398" customFormat="1" ht="16.5" customHeight="1">
      <c r="A12" s="414" t="s">
        <v>31</v>
      </c>
      <c r="B12" s="178" t="s">
        <v>33</v>
      </c>
      <c r="C12" s="394">
        <v>450000</v>
      </c>
      <c r="D12" s="394" t="e">
        <f>#REF!</f>
        <v>#REF!</v>
      </c>
      <c r="E12" s="549">
        <f>'[1]010.2'!E13</f>
        <v>83759</v>
      </c>
      <c r="F12" s="394"/>
      <c r="G12" s="394" t="e">
        <f>#REF!</f>
        <v>#REF!</v>
      </c>
      <c r="H12" s="394"/>
      <c r="I12" s="395"/>
      <c r="J12" s="396"/>
      <c r="K12" s="396"/>
      <c r="L12" s="395"/>
      <c r="M12" s="397"/>
      <c r="N12" s="397"/>
    </row>
    <row r="13" spans="1:256" s="398" customFormat="1" ht="16.5" customHeight="1">
      <c r="A13" s="100">
        <v>2</v>
      </c>
      <c r="B13" s="332" t="s">
        <v>34</v>
      </c>
      <c r="C13" s="394"/>
      <c r="D13" s="394" t="e">
        <f>#REF!</f>
        <v>#REF!</v>
      </c>
      <c r="E13" s="549" t="e">
        <f>'[1]010.2'!E14</f>
        <v>#REF!</v>
      </c>
      <c r="F13" s="394"/>
      <c r="G13" s="394" t="e">
        <f>#REF!</f>
        <v>#REF!</v>
      </c>
      <c r="H13" s="394"/>
      <c r="I13" s="395"/>
      <c r="J13" s="396"/>
      <c r="K13" s="396"/>
      <c r="L13" s="395"/>
      <c r="M13" s="397"/>
      <c r="N13" s="397"/>
    </row>
    <row r="14" spans="1:256" s="398" customFormat="1" ht="16.5" customHeight="1">
      <c r="A14" s="100">
        <v>3</v>
      </c>
      <c r="B14" s="332" t="s">
        <v>35</v>
      </c>
      <c r="C14" s="394"/>
      <c r="D14" s="394" t="e">
        <f>#REF!</f>
        <v>#REF!</v>
      </c>
      <c r="E14" s="549">
        <f>'[1]010.2'!E15</f>
        <v>614.99699999999996</v>
      </c>
      <c r="F14" s="394"/>
      <c r="G14" s="394" t="e">
        <f>#REF!</f>
        <v>#REF!</v>
      </c>
      <c r="H14" s="394"/>
      <c r="I14" s="395"/>
      <c r="J14" s="396"/>
      <c r="K14" s="396"/>
      <c r="L14" s="395"/>
      <c r="M14" s="397"/>
      <c r="N14" s="397"/>
    </row>
    <row r="15" spans="1:256" s="398" customFormat="1" ht="16.5" customHeight="1">
      <c r="A15" s="100">
        <v>4</v>
      </c>
      <c r="B15" s="97" t="s">
        <v>271</v>
      </c>
      <c r="C15" s="394"/>
      <c r="D15" s="394" t="e">
        <f>#REF!</f>
        <v>#REF!</v>
      </c>
      <c r="E15" s="549" t="e">
        <f>'[1]010.2'!E16</f>
        <v>#REF!</v>
      </c>
      <c r="F15" s="394"/>
      <c r="G15" s="394" t="e">
        <f>#REF!</f>
        <v>#REF!</v>
      </c>
      <c r="H15" s="394"/>
      <c r="I15" s="395"/>
      <c r="J15" s="396"/>
      <c r="K15" s="396"/>
      <c r="L15" s="395"/>
      <c r="M15" s="397"/>
      <c r="N15" s="397"/>
    </row>
    <row r="16" spans="1:256" s="398" customFormat="1" ht="16.5" customHeight="1">
      <c r="A16" s="100">
        <v>5</v>
      </c>
      <c r="B16" s="97" t="s">
        <v>84</v>
      </c>
      <c r="C16" s="394">
        <v>1200000</v>
      </c>
      <c r="D16" s="394" t="e">
        <f>#REF!</f>
        <v>#REF!</v>
      </c>
      <c r="E16" s="549">
        <f>'[1]010.2'!E17</f>
        <v>197962</v>
      </c>
      <c r="F16" s="394"/>
      <c r="G16" s="394" t="e">
        <f>#REF!</f>
        <v>#REF!</v>
      </c>
      <c r="H16" s="394"/>
      <c r="I16" s="395"/>
      <c r="J16" s="396"/>
      <c r="K16" s="396"/>
      <c r="L16" s="395"/>
      <c r="M16" s="397"/>
      <c r="N16" s="397"/>
    </row>
    <row r="17" spans="1:14" s="398" customFormat="1" ht="16.5" customHeight="1">
      <c r="A17" s="100" t="s">
        <v>1</v>
      </c>
      <c r="B17" s="97" t="s">
        <v>36</v>
      </c>
      <c r="C17" s="394"/>
      <c r="D17" s="394" t="e">
        <f>#REF!</f>
        <v>#REF!</v>
      </c>
      <c r="E17" s="549">
        <f>'[1]010.2'!E18</f>
        <v>508589.33939600008</v>
      </c>
      <c r="F17" s="394"/>
      <c r="G17" s="394" t="e">
        <f>#REF!</f>
        <v>#REF!</v>
      </c>
      <c r="H17" s="394"/>
      <c r="I17" s="395"/>
      <c r="J17" s="396"/>
      <c r="K17" s="396"/>
      <c r="L17" s="395"/>
      <c r="M17" s="397"/>
      <c r="N17" s="397"/>
    </row>
    <row r="18" spans="1:14" s="398" customFormat="1" ht="16.5" customHeight="1">
      <c r="A18" s="387" t="s">
        <v>21</v>
      </c>
      <c r="B18" s="388" t="s">
        <v>258</v>
      </c>
      <c r="C18" s="389">
        <v>6728276</v>
      </c>
      <c r="D18" s="389" t="e">
        <f>SUM(D19:D30)</f>
        <v>#REF!</v>
      </c>
      <c r="E18" s="549">
        <f>'[1]010.2'!E19</f>
        <v>1499218.3266749999</v>
      </c>
      <c r="F18" s="389"/>
      <c r="G18" s="389" t="e">
        <f>SUM(G19:G30)</f>
        <v>#REF!</v>
      </c>
      <c r="H18" s="389"/>
      <c r="I18" s="390"/>
      <c r="J18" s="391">
        <f>K18-I18</f>
        <v>0</v>
      </c>
      <c r="K18" s="389">
        <f>SUM(K19:K30)</f>
        <v>0</v>
      </c>
      <c r="L18" s="390"/>
      <c r="M18" s="391"/>
      <c r="N18" s="392"/>
    </row>
    <row r="19" spans="1:14" s="398" customFormat="1" ht="16.5" customHeight="1">
      <c r="A19" s="100">
        <v>1</v>
      </c>
      <c r="B19" s="393" t="s">
        <v>38</v>
      </c>
      <c r="C19" s="394"/>
      <c r="D19" s="394" t="e">
        <f>#REF!</f>
        <v>#REF!</v>
      </c>
      <c r="E19" s="549">
        <f>'[1]010.2'!E20</f>
        <v>131650.72700499999</v>
      </c>
      <c r="F19" s="394"/>
      <c r="G19" s="394" t="e">
        <f>#REF!</f>
        <v>#REF!</v>
      </c>
      <c r="H19" s="394"/>
      <c r="I19" s="395"/>
      <c r="J19" s="396"/>
      <c r="K19" s="396"/>
      <c r="L19" s="395"/>
      <c r="M19" s="397"/>
      <c r="N19" s="397"/>
    </row>
    <row r="20" spans="1:14" s="398" customFormat="1" ht="16.5" customHeight="1">
      <c r="A20" s="100">
        <v>2</v>
      </c>
      <c r="B20" s="393" t="s">
        <v>259</v>
      </c>
      <c r="C20" s="394">
        <v>68260</v>
      </c>
      <c r="D20" s="394" t="e">
        <f>#REF!</f>
        <v>#REF!</v>
      </c>
      <c r="E20" s="549">
        <f>'[1]010.2'!E21</f>
        <v>33309.092405999996</v>
      </c>
      <c r="F20" s="394"/>
      <c r="G20" s="394" t="e">
        <f>#REF!</f>
        <v>#REF!</v>
      </c>
      <c r="H20" s="394"/>
      <c r="I20" s="395"/>
      <c r="J20" s="396"/>
      <c r="K20" s="396"/>
      <c r="L20" s="395"/>
      <c r="M20" s="397"/>
      <c r="N20" s="397"/>
    </row>
    <row r="21" spans="1:14" s="398" customFormat="1" ht="16.5" customHeight="1">
      <c r="A21" s="100">
        <v>3</v>
      </c>
      <c r="B21" s="393" t="s">
        <v>181</v>
      </c>
      <c r="C21" s="394">
        <v>23660</v>
      </c>
      <c r="D21" s="394" t="e">
        <f>#REF!</f>
        <v>#REF!</v>
      </c>
      <c r="E21" s="549">
        <f>'[1]010.2'!E22</f>
        <v>6429.1333020000002</v>
      </c>
      <c r="F21" s="394"/>
      <c r="G21" s="394" t="e">
        <f>#REF!</f>
        <v>#REF!</v>
      </c>
      <c r="H21" s="394"/>
      <c r="I21" s="395"/>
      <c r="J21" s="396"/>
      <c r="K21" s="396"/>
      <c r="L21" s="395"/>
      <c r="M21" s="397"/>
      <c r="N21" s="397"/>
    </row>
    <row r="22" spans="1:14" s="398" customFormat="1" ht="16.5" customHeight="1">
      <c r="A22" s="100">
        <v>4</v>
      </c>
      <c r="B22" s="393" t="s">
        <v>179</v>
      </c>
      <c r="C22" s="394"/>
      <c r="D22" s="394" t="e">
        <f>#REF!</f>
        <v>#REF!</v>
      </c>
      <c r="E22" s="549">
        <f>'[1]010.2'!E23</f>
        <v>612604.476562</v>
      </c>
      <c r="F22" s="394"/>
      <c r="G22" s="394" t="e">
        <f>#REF!</f>
        <v>#REF!</v>
      </c>
      <c r="H22" s="394"/>
      <c r="I22" s="395"/>
      <c r="J22" s="396"/>
      <c r="K22" s="396"/>
      <c r="L22" s="395"/>
      <c r="M22" s="397"/>
      <c r="N22" s="397"/>
    </row>
    <row r="23" spans="1:14" s="398" customFormat="1" ht="16.5" customHeight="1">
      <c r="A23" s="100">
        <v>5</v>
      </c>
      <c r="B23" s="393" t="s">
        <v>53</v>
      </c>
      <c r="C23" s="394">
        <v>2997933</v>
      </c>
      <c r="D23" s="394" t="e">
        <f>#REF!</f>
        <v>#REF!</v>
      </c>
      <c r="E23" s="549">
        <f>'[1]010.2'!E24</f>
        <v>110508.64888200001</v>
      </c>
      <c r="F23" s="394"/>
      <c r="G23" s="394" t="e">
        <f>#REF!</f>
        <v>#REF!</v>
      </c>
      <c r="H23" s="394"/>
      <c r="I23" s="395"/>
      <c r="J23" s="396"/>
      <c r="K23" s="396"/>
      <c r="L23" s="395"/>
      <c r="M23" s="397"/>
      <c r="N23" s="397"/>
    </row>
    <row r="24" spans="1:14" s="386" customFormat="1" ht="49.5" customHeight="1">
      <c r="A24" s="100">
        <v>6</v>
      </c>
      <c r="B24" s="393" t="s">
        <v>294</v>
      </c>
      <c r="C24" s="394"/>
      <c r="D24" s="394" t="e">
        <f>#REF!</f>
        <v>#REF!</v>
      </c>
      <c r="E24" s="549">
        <f>'[1]010.2'!E25</f>
        <v>22968.972882000002</v>
      </c>
      <c r="F24" s="394"/>
      <c r="G24" s="394" t="e">
        <f>#REF!</f>
        <v>#REF!</v>
      </c>
      <c r="H24" s="394"/>
      <c r="I24" s="395"/>
      <c r="J24" s="396"/>
      <c r="K24" s="396"/>
      <c r="L24" s="395"/>
      <c r="M24" s="397"/>
      <c r="N24" s="397"/>
    </row>
    <row r="25" spans="1:14" s="386" customFormat="1" ht="34.5" customHeight="1">
      <c r="A25" s="100">
        <v>7</v>
      </c>
      <c r="B25" s="393" t="s">
        <v>182</v>
      </c>
      <c r="C25" s="394"/>
      <c r="D25" s="394" t="e">
        <f>#REF!</f>
        <v>#REF!</v>
      </c>
      <c r="E25" s="549">
        <f>'[1]010.2'!E26</f>
        <v>3295.2202540000003</v>
      </c>
      <c r="F25" s="394"/>
      <c r="G25" s="394" t="e">
        <f>#REF!</f>
        <v>#REF!</v>
      </c>
      <c r="H25" s="394"/>
      <c r="I25" s="395"/>
      <c r="J25" s="396"/>
      <c r="K25" s="396"/>
      <c r="L25" s="395"/>
      <c r="M25" s="397"/>
      <c r="N25" s="397"/>
    </row>
    <row r="26" spans="1:14" s="386" customFormat="1" ht="34.5" customHeight="1">
      <c r="A26" s="100">
        <v>8</v>
      </c>
      <c r="B26" s="393" t="s">
        <v>295</v>
      </c>
      <c r="C26" s="394"/>
      <c r="D26" s="394" t="e">
        <f>#REF!</f>
        <v>#REF!</v>
      </c>
      <c r="E26" s="549">
        <f>'[1]010.2'!E27</f>
        <v>8465.3897780000007</v>
      </c>
      <c r="F26" s="394"/>
      <c r="G26" s="394" t="e">
        <f>#REF!</f>
        <v>#REF!</v>
      </c>
      <c r="H26" s="394"/>
      <c r="I26" s="395"/>
      <c r="J26" s="396"/>
      <c r="K26" s="396"/>
      <c r="L26" s="395"/>
      <c r="M26" s="397"/>
      <c r="N26" s="397"/>
    </row>
    <row r="27" spans="1:14" s="149" customFormat="1" ht="32.25" customHeight="1">
      <c r="A27" s="100">
        <v>9</v>
      </c>
      <c r="B27" s="393" t="s">
        <v>183</v>
      </c>
      <c r="C27" s="394"/>
      <c r="D27" s="394" t="e">
        <f>#REF!</f>
        <v>#REF!</v>
      </c>
      <c r="E27" s="549">
        <f>'[1]010.2'!E28</f>
        <v>118029.08482199999</v>
      </c>
      <c r="F27" s="394"/>
      <c r="G27" s="394" t="e">
        <f>#REF!</f>
        <v>#REF!</v>
      </c>
      <c r="H27" s="394"/>
      <c r="I27" s="395"/>
      <c r="J27" s="396"/>
      <c r="K27" s="396"/>
      <c r="L27" s="395"/>
      <c r="M27" s="397"/>
      <c r="N27" s="397"/>
    </row>
    <row r="28" spans="1:14" s="149" customFormat="1" ht="32.25" customHeight="1">
      <c r="A28" s="100">
        <v>10</v>
      </c>
      <c r="B28" s="393" t="s">
        <v>184</v>
      </c>
      <c r="C28" s="394"/>
      <c r="D28" s="394" t="e">
        <f>#REF!</f>
        <v>#REF!</v>
      </c>
      <c r="E28" s="549">
        <f>'[1]010.2'!E29</f>
        <v>326479.75829799997</v>
      </c>
      <c r="F28" s="394"/>
      <c r="G28" s="394" t="e">
        <f>#REF!</f>
        <v>#REF!</v>
      </c>
      <c r="H28" s="394"/>
      <c r="I28" s="395"/>
      <c r="J28" s="396"/>
      <c r="K28" s="396"/>
      <c r="L28" s="395"/>
      <c r="M28" s="397"/>
      <c r="N28" s="397"/>
    </row>
    <row r="29" spans="1:14" s="149" customFormat="1" ht="32.25" customHeight="1">
      <c r="A29" s="100">
        <v>11</v>
      </c>
      <c r="B29" s="393" t="s">
        <v>186</v>
      </c>
      <c r="C29" s="394"/>
      <c r="D29" s="394" t="e">
        <f>#REF!</f>
        <v>#REF!</v>
      </c>
      <c r="E29" s="549">
        <f>'[1]010.2'!E30</f>
        <v>104945.23711099999</v>
      </c>
      <c r="F29" s="394"/>
      <c r="G29" s="394" t="e">
        <f>#REF!</f>
        <v>#REF!</v>
      </c>
      <c r="H29" s="394"/>
      <c r="I29" s="395"/>
      <c r="J29" s="396"/>
      <c r="K29" s="396"/>
      <c r="L29" s="395"/>
      <c r="M29" s="397"/>
      <c r="N29" s="397"/>
    </row>
    <row r="30" spans="1:14" s="149" customFormat="1" ht="32.25" customHeight="1">
      <c r="A30" s="100">
        <v>12</v>
      </c>
      <c r="B30" s="393" t="s">
        <v>190</v>
      </c>
      <c r="C30" s="394"/>
      <c r="D30" s="396">
        <v>41387</v>
      </c>
      <c r="E30" s="549">
        <f>'[1]010.2'!E31</f>
        <v>20532.585373000002</v>
      </c>
      <c r="F30" s="396"/>
      <c r="G30" s="394" t="e">
        <f>#REF!</f>
        <v>#REF!</v>
      </c>
      <c r="H30" s="394"/>
      <c r="I30" s="395"/>
      <c r="J30" s="396"/>
      <c r="K30" s="396"/>
      <c r="L30" s="395"/>
      <c r="M30" s="397"/>
      <c r="N30" s="397"/>
    </row>
    <row r="31" spans="1:14" s="149" customFormat="1" ht="32.25" customHeight="1">
      <c r="A31" s="387">
        <v>3</v>
      </c>
      <c r="B31" s="283" t="s">
        <v>70</v>
      </c>
      <c r="C31" s="389">
        <v>1400</v>
      </c>
      <c r="D31" s="399">
        <v>2000</v>
      </c>
      <c r="E31" s="548">
        <f>'[1]010.2'!E32</f>
        <v>0</v>
      </c>
      <c r="F31" s="548" t="e">
        <f>'[1]010.2'!F32</f>
        <v>#REF!</v>
      </c>
      <c r="G31" s="548" t="e">
        <f>'[1]010.2'!G32</f>
        <v>#REF!</v>
      </c>
      <c r="H31" s="399"/>
      <c r="I31" s="400"/>
      <c r="J31" s="396"/>
      <c r="K31" s="400"/>
      <c r="L31" s="400"/>
      <c r="M31" s="400"/>
      <c r="N31" s="400"/>
    </row>
    <row r="32" spans="1:14">
      <c r="A32" s="387">
        <v>4</v>
      </c>
      <c r="B32" s="283" t="s">
        <v>286</v>
      </c>
      <c r="C32" s="389">
        <v>190270</v>
      </c>
      <c r="D32" s="399">
        <v>190283</v>
      </c>
      <c r="E32" s="548">
        <f>'[1]010.2'!E33</f>
        <v>0</v>
      </c>
      <c r="F32" s="548" t="e">
        <f>'[1]010.2'!F33</f>
        <v>#REF!</v>
      </c>
      <c r="G32" s="548" t="e">
        <f>'[1]010.2'!G33</f>
        <v>#REF!</v>
      </c>
      <c r="H32" s="399"/>
      <c r="I32" s="400"/>
      <c r="J32" s="396"/>
      <c r="K32" s="400"/>
      <c r="L32" s="400"/>
      <c r="M32" s="400"/>
      <c r="N32" s="400"/>
    </row>
    <row r="33" spans="1:14" s="337" customFormat="1">
      <c r="A33" s="543" t="s">
        <v>79</v>
      </c>
      <c r="B33" s="284" t="s">
        <v>392</v>
      </c>
      <c r="C33" s="409">
        <f>C34+C35+C36</f>
        <v>737729</v>
      </c>
      <c r="D33" s="409">
        <f>D34+D35+D36</f>
        <v>741859</v>
      </c>
      <c r="E33" s="548">
        <f>'[1]010.2'!E34</f>
        <v>20689.550999999999</v>
      </c>
      <c r="F33" s="409"/>
      <c r="G33" s="409" t="e">
        <f>G34+G35+G36</f>
        <v>#REF!</v>
      </c>
      <c r="H33" s="407"/>
      <c r="I33" s="407"/>
      <c r="J33" s="407"/>
      <c r="K33" s="408"/>
      <c r="L33" s="411"/>
      <c r="M33" s="410"/>
      <c r="N33" s="410"/>
    </row>
    <row r="34" spans="1:14">
      <c r="A34" s="401">
        <v>1</v>
      </c>
      <c r="B34" s="405" t="s">
        <v>228</v>
      </c>
      <c r="C34" s="408">
        <v>158319</v>
      </c>
      <c r="D34" s="408">
        <v>158319</v>
      </c>
      <c r="E34" s="549">
        <f>'[1]010.2'!E35</f>
        <v>3304.2730000000001</v>
      </c>
      <c r="F34" s="408"/>
      <c r="G34" s="394" t="e">
        <f>#REF!</f>
        <v>#REF!</v>
      </c>
      <c r="H34" s="407"/>
      <c r="I34" s="407"/>
      <c r="J34" s="407"/>
      <c r="K34" s="408"/>
      <c r="L34" s="411"/>
      <c r="M34" s="410"/>
      <c r="N34" s="410"/>
    </row>
    <row r="35" spans="1:14">
      <c r="A35" s="401">
        <v>2</v>
      </c>
      <c r="B35" s="405" t="s">
        <v>80</v>
      </c>
      <c r="C35" s="408">
        <f>128900+450213</f>
        <v>579113</v>
      </c>
      <c r="D35" s="408">
        <f>128900+450213</f>
        <v>579113</v>
      </c>
      <c r="E35" s="549">
        <f>'[1]010.2'!E36</f>
        <v>17385.277999999998</v>
      </c>
      <c r="F35" s="408"/>
      <c r="G35" s="394" t="e">
        <f>#REF!</f>
        <v>#REF!</v>
      </c>
      <c r="H35" s="407"/>
      <c r="I35" s="407"/>
      <c r="J35" s="407"/>
      <c r="K35" s="408"/>
      <c r="L35" s="411"/>
      <c r="M35" s="410"/>
      <c r="N35" s="410"/>
    </row>
    <row r="36" spans="1:14">
      <c r="A36" s="401">
        <v>3</v>
      </c>
      <c r="B36" s="405" t="s">
        <v>291</v>
      </c>
      <c r="C36" s="408">
        <v>297</v>
      </c>
      <c r="D36" s="408">
        <f>297+4130</f>
        <v>4427</v>
      </c>
      <c r="E36" s="549">
        <f>'[1]010.2'!E37</f>
        <v>0</v>
      </c>
      <c r="F36" s="408"/>
      <c r="G36" s="394" t="e">
        <f>#REF!</f>
        <v>#REF!</v>
      </c>
      <c r="H36" s="407"/>
      <c r="I36" s="407"/>
      <c r="J36" s="407"/>
      <c r="K36" s="408"/>
      <c r="L36" s="411"/>
      <c r="M36" s="410"/>
      <c r="N36" s="410"/>
    </row>
    <row r="37" spans="1:14" ht="31.5">
      <c r="A37" s="387" t="s">
        <v>83</v>
      </c>
      <c r="B37" s="283" t="s">
        <v>287</v>
      </c>
      <c r="C37" s="408"/>
      <c r="D37" s="408"/>
      <c r="E37" s="549" t="e">
        <f>'[1]010.2'!E38</f>
        <v>#REF!</v>
      </c>
      <c r="F37" s="408"/>
      <c r="G37" s="408"/>
      <c r="H37" s="407"/>
      <c r="I37" s="407"/>
      <c r="J37" s="407"/>
      <c r="K37" s="408"/>
      <c r="L37" s="411"/>
      <c r="M37" s="410"/>
      <c r="N37" s="410"/>
    </row>
    <row r="38" spans="1:14">
      <c r="A38" s="387" t="s">
        <v>85</v>
      </c>
      <c r="B38" s="284" t="s">
        <v>90</v>
      </c>
      <c r="C38" s="440"/>
      <c r="D38" s="440"/>
      <c r="E38" s="440"/>
      <c r="F38" s="440"/>
      <c r="G38" s="409" t="e">
        <f>#REF!</f>
        <v>#REF!</v>
      </c>
      <c r="H38" s="440"/>
      <c r="I38" s="440"/>
      <c r="J38" s="440"/>
      <c r="K38" s="440"/>
      <c r="L38" s="440"/>
      <c r="M38" s="440"/>
      <c r="N38" s="440"/>
    </row>
    <row r="39" spans="1:14">
      <c r="A39" s="441"/>
      <c r="B39" s="442"/>
      <c r="C39" s="534"/>
      <c r="D39" s="534"/>
      <c r="E39" s="534"/>
      <c r="F39" s="534"/>
      <c r="G39" s="534"/>
      <c r="H39" s="534"/>
      <c r="I39" s="535"/>
      <c r="J39" s="402"/>
      <c r="K39" s="535"/>
      <c r="L39" s="535"/>
      <c r="M39" s="535"/>
      <c r="N39" s="535"/>
    </row>
  </sheetData>
  <mergeCells count="4">
    <mergeCell ref="B1:K1"/>
    <mergeCell ref="C4:D4"/>
    <mergeCell ref="L4:N4"/>
    <mergeCell ref="E4:K4"/>
  </mergeCells>
  <pageMargins left="0.7" right="0.7" top="0.75" bottom="0.75" header="0.3" footer="0.3"/>
  <pageSetup scale="4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5"/>
  <sheetViews>
    <sheetView workbookViewId="0">
      <selection activeCell="C7" sqref="C7:K7"/>
    </sheetView>
  </sheetViews>
  <sheetFormatPr defaultRowHeight="15.75"/>
  <cols>
    <col min="1" max="1" width="5.5703125" style="383" customWidth="1"/>
    <col min="2" max="2" width="46.42578125" style="146" customWidth="1"/>
    <col min="3" max="4" width="12.140625" style="146" bestFit="1" customWidth="1"/>
    <col min="5" max="5" width="13.42578125" style="146" customWidth="1"/>
    <col min="6" max="6" width="13.85546875" style="146" bestFit="1" customWidth="1"/>
    <col min="7" max="7" width="14.5703125" style="146" customWidth="1"/>
    <col min="8" max="11" width="13.85546875" style="146" customWidth="1"/>
    <col min="12" max="12" width="8.140625" style="146" customWidth="1"/>
    <col min="13" max="13" width="10.28515625" style="146" customWidth="1"/>
    <col min="14" max="14" width="9.28515625" style="146" customWidth="1"/>
    <col min="15" max="255" width="9.140625" style="146"/>
    <col min="256" max="256" width="5.5703125" style="146" customWidth="1"/>
    <col min="257" max="257" width="46.42578125" style="146" customWidth="1"/>
    <col min="258" max="259" width="12.140625" style="146" bestFit="1" customWidth="1"/>
    <col min="260" max="260" width="13.42578125" style="146" customWidth="1"/>
    <col min="261" max="261" width="13.85546875" style="146" bestFit="1" customWidth="1"/>
    <col min="262" max="262" width="14.5703125" style="146" customWidth="1"/>
    <col min="263" max="266" width="13.85546875" style="146" customWidth="1"/>
    <col min="267" max="267" width="8.140625" style="146" customWidth="1"/>
    <col min="268" max="268" width="10.28515625" style="146" customWidth="1"/>
    <col min="269" max="269" width="8.140625" style="146" customWidth="1"/>
    <col min="270" max="511" width="9.140625" style="146"/>
    <col min="512" max="512" width="5.5703125" style="146" customWidth="1"/>
    <col min="513" max="513" width="46.42578125" style="146" customWidth="1"/>
    <col min="514" max="515" width="12.140625" style="146" bestFit="1" customWidth="1"/>
    <col min="516" max="516" width="13.42578125" style="146" customWidth="1"/>
    <col min="517" max="517" width="13.85546875" style="146" bestFit="1" customWidth="1"/>
    <col min="518" max="518" width="14.5703125" style="146" customWidth="1"/>
    <col min="519" max="522" width="13.85546875" style="146" customWidth="1"/>
    <col min="523" max="523" width="8.140625" style="146" customWidth="1"/>
    <col min="524" max="524" width="10.28515625" style="146" customWidth="1"/>
    <col min="525" max="525" width="8.140625" style="146" customWidth="1"/>
    <col min="526" max="767" width="9.140625" style="146"/>
    <col min="768" max="768" width="5.5703125" style="146" customWidth="1"/>
    <col min="769" max="769" width="46.42578125" style="146" customWidth="1"/>
    <col min="770" max="771" width="12.140625" style="146" bestFit="1" customWidth="1"/>
    <col min="772" max="772" width="13.42578125" style="146" customWidth="1"/>
    <col min="773" max="773" width="13.85546875" style="146" bestFit="1" customWidth="1"/>
    <col min="774" max="774" width="14.5703125" style="146" customWidth="1"/>
    <col min="775" max="778" width="13.85546875" style="146" customWidth="1"/>
    <col min="779" max="779" width="8.140625" style="146" customWidth="1"/>
    <col min="780" max="780" width="10.28515625" style="146" customWidth="1"/>
    <col min="781" max="781" width="8.140625" style="146" customWidth="1"/>
    <col min="782" max="1023" width="9.140625" style="146"/>
    <col min="1024" max="1024" width="5.5703125" style="146" customWidth="1"/>
    <col min="1025" max="1025" width="46.42578125" style="146" customWidth="1"/>
    <col min="1026" max="1027" width="12.140625" style="146" bestFit="1" customWidth="1"/>
    <col min="1028" max="1028" width="13.42578125" style="146" customWidth="1"/>
    <col min="1029" max="1029" width="13.85546875" style="146" bestFit="1" customWidth="1"/>
    <col min="1030" max="1030" width="14.5703125" style="146" customWidth="1"/>
    <col min="1031" max="1034" width="13.85546875" style="146" customWidth="1"/>
    <col min="1035" max="1035" width="8.140625" style="146" customWidth="1"/>
    <col min="1036" max="1036" width="10.28515625" style="146" customWidth="1"/>
    <col min="1037" max="1037" width="8.140625" style="146" customWidth="1"/>
    <col min="1038" max="1279" width="9.140625" style="146"/>
    <col min="1280" max="1280" width="5.5703125" style="146" customWidth="1"/>
    <col min="1281" max="1281" width="46.42578125" style="146" customWidth="1"/>
    <col min="1282" max="1283" width="12.140625" style="146" bestFit="1" customWidth="1"/>
    <col min="1284" max="1284" width="13.42578125" style="146" customWidth="1"/>
    <col min="1285" max="1285" width="13.85546875" style="146" bestFit="1" customWidth="1"/>
    <col min="1286" max="1286" width="14.5703125" style="146" customWidth="1"/>
    <col min="1287" max="1290" width="13.85546875" style="146" customWidth="1"/>
    <col min="1291" max="1291" width="8.140625" style="146" customWidth="1"/>
    <col min="1292" max="1292" width="10.28515625" style="146" customWidth="1"/>
    <col min="1293" max="1293" width="8.140625" style="146" customWidth="1"/>
    <col min="1294" max="1535" width="9.140625" style="146"/>
    <col min="1536" max="1536" width="5.5703125" style="146" customWidth="1"/>
    <col min="1537" max="1537" width="46.42578125" style="146" customWidth="1"/>
    <col min="1538" max="1539" width="12.140625" style="146" bestFit="1" customWidth="1"/>
    <col min="1540" max="1540" width="13.42578125" style="146" customWidth="1"/>
    <col min="1541" max="1541" width="13.85546875" style="146" bestFit="1" customWidth="1"/>
    <col min="1542" max="1542" width="14.5703125" style="146" customWidth="1"/>
    <col min="1543" max="1546" width="13.85546875" style="146" customWidth="1"/>
    <col min="1547" max="1547" width="8.140625" style="146" customWidth="1"/>
    <col min="1548" max="1548" width="10.28515625" style="146" customWidth="1"/>
    <col min="1549" max="1549" width="8.140625" style="146" customWidth="1"/>
    <col min="1550" max="1791" width="9.140625" style="146"/>
    <col min="1792" max="1792" width="5.5703125" style="146" customWidth="1"/>
    <col min="1793" max="1793" width="46.42578125" style="146" customWidth="1"/>
    <col min="1794" max="1795" width="12.140625" style="146" bestFit="1" customWidth="1"/>
    <col min="1796" max="1796" width="13.42578125" style="146" customWidth="1"/>
    <col min="1797" max="1797" width="13.85546875" style="146" bestFit="1" customWidth="1"/>
    <col min="1798" max="1798" width="14.5703125" style="146" customWidth="1"/>
    <col min="1799" max="1802" width="13.85546875" style="146" customWidth="1"/>
    <col min="1803" max="1803" width="8.140625" style="146" customWidth="1"/>
    <col min="1804" max="1804" width="10.28515625" style="146" customWidth="1"/>
    <col min="1805" max="1805" width="8.140625" style="146" customWidth="1"/>
    <col min="1806" max="2047" width="9.140625" style="146"/>
    <col min="2048" max="2048" width="5.5703125" style="146" customWidth="1"/>
    <col min="2049" max="2049" width="46.42578125" style="146" customWidth="1"/>
    <col min="2050" max="2051" width="12.140625" style="146" bestFit="1" customWidth="1"/>
    <col min="2052" max="2052" width="13.42578125" style="146" customWidth="1"/>
    <col min="2053" max="2053" width="13.85546875" style="146" bestFit="1" customWidth="1"/>
    <col min="2054" max="2054" width="14.5703125" style="146" customWidth="1"/>
    <col min="2055" max="2058" width="13.85546875" style="146" customWidth="1"/>
    <col min="2059" max="2059" width="8.140625" style="146" customWidth="1"/>
    <col min="2060" max="2060" width="10.28515625" style="146" customWidth="1"/>
    <col min="2061" max="2061" width="8.140625" style="146" customWidth="1"/>
    <col min="2062" max="2303" width="9.140625" style="146"/>
    <col min="2304" max="2304" width="5.5703125" style="146" customWidth="1"/>
    <col min="2305" max="2305" width="46.42578125" style="146" customWidth="1"/>
    <col min="2306" max="2307" width="12.140625" style="146" bestFit="1" customWidth="1"/>
    <col min="2308" max="2308" width="13.42578125" style="146" customWidth="1"/>
    <col min="2309" max="2309" width="13.85546875" style="146" bestFit="1" customWidth="1"/>
    <col min="2310" max="2310" width="14.5703125" style="146" customWidth="1"/>
    <col min="2311" max="2314" width="13.85546875" style="146" customWidth="1"/>
    <col min="2315" max="2315" width="8.140625" style="146" customWidth="1"/>
    <col min="2316" max="2316" width="10.28515625" style="146" customWidth="1"/>
    <col min="2317" max="2317" width="8.140625" style="146" customWidth="1"/>
    <col min="2318" max="2559" width="9.140625" style="146"/>
    <col min="2560" max="2560" width="5.5703125" style="146" customWidth="1"/>
    <col min="2561" max="2561" width="46.42578125" style="146" customWidth="1"/>
    <col min="2562" max="2563" width="12.140625" style="146" bestFit="1" customWidth="1"/>
    <col min="2564" max="2564" width="13.42578125" style="146" customWidth="1"/>
    <col min="2565" max="2565" width="13.85546875" style="146" bestFit="1" customWidth="1"/>
    <col min="2566" max="2566" width="14.5703125" style="146" customWidth="1"/>
    <col min="2567" max="2570" width="13.85546875" style="146" customWidth="1"/>
    <col min="2571" max="2571" width="8.140625" style="146" customWidth="1"/>
    <col min="2572" max="2572" width="10.28515625" style="146" customWidth="1"/>
    <col min="2573" max="2573" width="8.140625" style="146" customWidth="1"/>
    <col min="2574" max="2815" width="9.140625" style="146"/>
    <col min="2816" max="2816" width="5.5703125" style="146" customWidth="1"/>
    <col min="2817" max="2817" width="46.42578125" style="146" customWidth="1"/>
    <col min="2818" max="2819" width="12.140625" style="146" bestFit="1" customWidth="1"/>
    <col min="2820" max="2820" width="13.42578125" style="146" customWidth="1"/>
    <col min="2821" max="2821" width="13.85546875" style="146" bestFit="1" customWidth="1"/>
    <col min="2822" max="2822" width="14.5703125" style="146" customWidth="1"/>
    <col min="2823" max="2826" width="13.85546875" style="146" customWidth="1"/>
    <col min="2827" max="2827" width="8.140625" style="146" customWidth="1"/>
    <col min="2828" max="2828" width="10.28515625" style="146" customWidth="1"/>
    <col min="2829" max="2829" width="8.140625" style="146" customWidth="1"/>
    <col min="2830" max="3071" width="9.140625" style="146"/>
    <col min="3072" max="3072" width="5.5703125" style="146" customWidth="1"/>
    <col min="3073" max="3073" width="46.42578125" style="146" customWidth="1"/>
    <col min="3074" max="3075" width="12.140625" style="146" bestFit="1" customWidth="1"/>
    <col min="3076" max="3076" width="13.42578125" style="146" customWidth="1"/>
    <col min="3077" max="3077" width="13.85546875" style="146" bestFit="1" customWidth="1"/>
    <col min="3078" max="3078" width="14.5703125" style="146" customWidth="1"/>
    <col min="3079" max="3082" width="13.85546875" style="146" customWidth="1"/>
    <col min="3083" max="3083" width="8.140625" style="146" customWidth="1"/>
    <col min="3084" max="3084" width="10.28515625" style="146" customWidth="1"/>
    <col min="3085" max="3085" width="8.140625" style="146" customWidth="1"/>
    <col min="3086" max="3327" width="9.140625" style="146"/>
    <col min="3328" max="3328" width="5.5703125" style="146" customWidth="1"/>
    <col min="3329" max="3329" width="46.42578125" style="146" customWidth="1"/>
    <col min="3330" max="3331" width="12.140625" style="146" bestFit="1" customWidth="1"/>
    <col min="3332" max="3332" width="13.42578125" style="146" customWidth="1"/>
    <col min="3333" max="3333" width="13.85546875" style="146" bestFit="1" customWidth="1"/>
    <col min="3334" max="3334" width="14.5703125" style="146" customWidth="1"/>
    <col min="3335" max="3338" width="13.85546875" style="146" customWidth="1"/>
    <col min="3339" max="3339" width="8.140625" style="146" customWidth="1"/>
    <col min="3340" max="3340" width="10.28515625" style="146" customWidth="1"/>
    <col min="3341" max="3341" width="8.140625" style="146" customWidth="1"/>
    <col min="3342" max="3583" width="9.140625" style="146"/>
    <col min="3584" max="3584" width="5.5703125" style="146" customWidth="1"/>
    <col min="3585" max="3585" width="46.42578125" style="146" customWidth="1"/>
    <col min="3586" max="3587" width="12.140625" style="146" bestFit="1" customWidth="1"/>
    <col min="3588" max="3588" width="13.42578125" style="146" customWidth="1"/>
    <col min="3589" max="3589" width="13.85546875" style="146" bestFit="1" customWidth="1"/>
    <col min="3590" max="3590" width="14.5703125" style="146" customWidth="1"/>
    <col min="3591" max="3594" width="13.85546875" style="146" customWidth="1"/>
    <col min="3595" max="3595" width="8.140625" style="146" customWidth="1"/>
    <col min="3596" max="3596" width="10.28515625" style="146" customWidth="1"/>
    <col min="3597" max="3597" width="8.140625" style="146" customWidth="1"/>
    <col min="3598" max="3839" width="9.140625" style="146"/>
    <col min="3840" max="3840" width="5.5703125" style="146" customWidth="1"/>
    <col min="3841" max="3841" width="46.42578125" style="146" customWidth="1"/>
    <col min="3842" max="3843" width="12.140625" style="146" bestFit="1" customWidth="1"/>
    <col min="3844" max="3844" width="13.42578125" style="146" customWidth="1"/>
    <col min="3845" max="3845" width="13.85546875" style="146" bestFit="1" customWidth="1"/>
    <col min="3846" max="3846" width="14.5703125" style="146" customWidth="1"/>
    <col min="3847" max="3850" width="13.85546875" style="146" customWidth="1"/>
    <col min="3851" max="3851" width="8.140625" style="146" customWidth="1"/>
    <col min="3852" max="3852" width="10.28515625" style="146" customWidth="1"/>
    <col min="3853" max="3853" width="8.140625" style="146" customWidth="1"/>
    <col min="3854" max="4095" width="9.140625" style="146"/>
    <col min="4096" max="4096" width="5.5703125" style="146" customWidth="1"/>
    <col min="4097" max="4097" width="46.42578125" style="146" customWidth="1"/>
    <col min="4098" max="4099" width="12.140625" style="146" bestFit="1" customWidth="1"/>
    <col min="4100" max="4100" width="13.42578125" style="146" customWidth="1"/>
    <col min="4101" max="4101" width="13.85546875" style="146" bestFit="1" customWidth="1"/>
    <col min="4102" max="4102" width="14.5703125" style="146" customWidth="1"/>
    <col min="4103" max="4106" width="13.85546875" style="146" customWidth="1"/>
    <col min="4107" max="4107" width="8.140625" style="146" customWidth="1"/>
    <col min="4108" max="4108" width="10.28515625" style="146" customWidth="1"/>
    <col min="4109" max="4109" width="8.140625" style="146" customWidth="1"/>
    <col min="4110" max="4351" width="9.140625" style="146"/>
    <col min="4352" max="4352" width="5.5703125" style="146" customWidth="1"/>
    <col min="4353" max="4353" width="46.42578125" style="146" customWidth="1"/>
    <col min="4354" max="4355" width="12.140625" style="146" bestFit="1" customWidth="1"/>
    <col min="4356" max="4356" width="13.42578125" style="146" customWidth="1"/>
    <col min="4357" max="4357" width="13.85546875" style="146" bestFit="1" customWidth="1"/>
    <col min="4358" max="4358" width="14.5703125" style="146" customWidth="1"/>
    <col min="4359" max="4362" width="13.85546875" style="146" customWidth="1"/>
    <col min="4363" max="4363" width="8.140625" style="146" customWidth="1"/>
    <col min="4364" max="4364" width="10.28515625" style="146" customWidth="1"/>
    <col min="4365" max="4365" width="8.140625" style="146" customWidth="1"/>
    <col min="4366" max="4607" width="9.140625" style="146"/>
    <col min="4608" max="4608" width="5.5703125" style="146" customWidth="1"/>
    <col min="4609" max="4609" width="46.42578125" style="146" customWidth="1"/>
    <col min="4610" max="4611" width="12.140625" style="146" bestFit="1" customWidth="1"/>
    <col min="4612" max="4612" width="13.42578125" style="146" customWidth="1"/>
    <col min="4613" max="4613" width="13.85546875" style="146" bestFit="1" customWidth="1"/>
    <col min="4614" max="4614" width="14.5703125" style="146" customWidth="1"/>
    <col min="4615" max="4618" width="13.85546875" style="146" customWidth="1"/>
    <col min="4619" max="4619" width="8.140625" style="146" customWidth="1"/>
    <col min="4620" max="4620" width="10.28515625" style="146" customWidth="1"/>
    <col min="4621" max="4621" width="8.140625" style="146" customWidth="1"/>
    <col min="4622" max="4863" width="9.140625" style="146"/>
    <col min="4864" max="4864" width="5.5703125" style="146" customWidth="1"/>
    <col min="4865" max="4865" width="46.42578125" style="146" customWidth="1"/>
    <col min="4866" max="4867" width="12.140625" style="146" bestFit="1" customWidth="1"/>
    <col min="4868" max="4868" width="13.42578125" style="146" customWidth="1"/>
    <col min="4869" max="4869" width="13.85546875" style="146" bestFit="1" customWidth="1"/>
    <col min="4870" max="4870" width="14.5703125" style="146" customWidth="1"/>
    <col min="4871" max="4874" width="13.85546875" style="146" customWidth="1"/>
    <col min="4875" max="4875" width="8.140625" style="146" customWidth="1"/>
    <col min="4876" max="4876" width="10.28515625" style="146" customWidth="1"/>
    <col min="4877" max="4877" width="8.140625" style="146" customWidth="1"/>
    <col min="4878" max="5119" width="9.140625" style="146"/>
    <col min="5120" max="5120" width="5.5703125" style="146" customWidth="1"/>
    <col min="5121" max="5121" width="46.42578125" style="146" customWidth="1"/>
    <col min="5122" max="5123" width="12.140625" style="146" bestFit="1" customWidth="1"/>
    <col min="5124" max="5124" width="13.42578125" style="146" customWidth="1"/>
    <col min="5125" max="5125" width="13.85546875" style="146" bestFit="1" customWidth="1"/>
    <col min="5126" max="5126" width="14.5703125" style="146" customWidth="1"/>
    <col min="5127" max="5130" width="13.85546875" style="146" customWidth="1"/>
    <col min="5131" max="5131" width="8.140625" style="146" customWidth="1"/>
    <col min="5132" max="5132" width="10.28515625" style="146" customWidth="1"/>
    <col min="5133" max="5133" width="8.140625" style="146" customWidth="1"/>
    <col min="5134" max="5375" width="9.140625" style="146"/>
    <col min="5376" max="5376" width="5.5703125" style="146" customWidth="1"/>
    <col min="5377" max="5377" width="46.42578125" style="146" customWidth="1"/>
    <col min="5378" max="5379" width="12.140625" style="146" bestFit="1" customWidth="1"/>
    <col min="5380" max="5380" width="13.42578125" style="146" customWidth="1"/>
    <col min="5381" max="5381" width="13.85546875" style="146" bestFit="1" customWidth="1"/>
    <col min="5382" max="5382" width="14.5703125" style="146" customWidth="1"/>
    <col min="5383" max="5386" width="13.85546875" style="146" customWidth="1"/>
    <col min="5387" max="5387" width="8.140625" style="146" customWidth="1"/>
    <col min="5388" max="5388" width="10.28515625" style="146" customWidth="1"/>
    <col min="5389" max="5389" width="8.140625" style="146" customWidth="1"/>
    <col min="5390" max="5631" width="9.140625" style="146"/>
    <col min="5632" max="5632" width="5.5703125" style="146" customWidth="1"/>
    <col min="5633" max="5633" width="46.42578125" style="146" customWidth="1"/>
    <col min="5634" max="5635" width="12.140625" style="146" bestFit="1" customWidth="1"/>
    <col min="5636" max="5636" width="13.42578125" style="146" customWidth="1"/>
    <col min="5637" max="5637" width="13.85546875" style="146" bestFit="1" customWidth="1"/>
    <col min="5638" max="5638" width="14.5703125" style="146" customWidth="1"/>
    <col min="5639" max="5642" width="13.85546875" style="146" customWidth="1"/>
    <col min="5643" max="5643" width="8.140625" style="146" customWidth="1"/>
    <col min="5644" max="5644" width="10.28515625" style="146" customWidth="1"/>
    <col min="5645" max="5645" width="8.140625" style="146" customWidth="1"/>
    <col min="5646" max="5887" width="9.140625" style="146"/>
    <col min="5888" max="5888" width="5.5703125" style="146" customWidth="1"/>
    <col min="5889" max="5889" width="46.42578125" style="146" customWidth="1"/>
    <col min="5890" max="5891" width="12.140625" style="146" bestFit="1" customWidth="1"/>
    <col min="5892" max="5892" width="13.42578125" style="146" customWidth="1"/>
    <col min="5893" max="5893" width="13.85546875" style="146" bestFit="1" customWidth="1"/>
    <col min="5894" max="5894" width="14.5703125" style="146" customWidth="1"/>
    <col min="5895" max="5898" width="13.85546875" style="146" customWidth="1"/>
    <col min="5899" max="5899" width="8.140625" style="146" customWidth="1"/>
    <col min="5900" max="5900" width="10.28515625" style="146" customWidth="1"/>
    <col min="5901" max="5901" width="8.140625" style="146" customWidth="1"/>
    <col min="5902" max="6143" width="9.140625" style="146"/>
    <col min="6144" max="6144" width="5.5703125" style="146" customWidth="1"/>
    <col min="6145" max="6145" width="46.42578125" style="146" customWidth="1"/>
    <col min="6146" max="6147" width="12.140625" style="146" bestFit="1" customWidth="1"/>
    <col min="6148" max="6148" width="13.42578125" style="146" customWidth="1"/>
    <col min="6149" max="6149" width="13.85546875" style="146" bestFit="1" customWidth="1"/>
    <col min="6150" max="6150" width="14.5703125" style="146" customWidth="1"/>
    <col min="6151" max="6154" width="13.85546875" style="146" customWidth="1"/>
    <col min="6155" max="6155" width="8.140625" style="146" customWidth="1"/>
    <col min="6156" max="6156" width="10.28515625" style="146" customWidth="1"/>
    <col min="6157" max="6157" width="8.140625" style="146" customWidth="1"/>
    <col min="6158" max="6399" width="9.140625" style="146"/>
    <col min="6400" max="6400" width="5.5703125" style="146" customWidth="1"/>
    <col min="6401" max="6401" width="46.42578125" style="146" customWidth="1"/>
    <col min="6402" max="6403" width="12.140625" style="146" bestFit="1" customWidth="1"/>
    <col min="6404" max="6404" width="13.42578125" style="146" customWidth="1"/>
    <col min="6405" max="6405" width="13.85546875" style="146" bestFit="1" customWidth="1"/>
    <col min="6406" max="6406" width="14.5703125" style="146" customWidth="1"/>
    <col min="6407" max="6410" width="13.85546875" style="146" customWidth="1"/>
    <col min="6411" max="6411" width="8.140625" style="146" customWidth="1"/>
    <col min="6412" max="6412" width="10.28515625" style="146" customWidth="1"/>
    <col min="6413" max="6413" width="8.140625" style="146" customWidth="1"/>
    <col min="6414" max="6655" width="9.140625" style="146"/>
    <col min="6656" max="6656" width="5.5703125" style="146" customWidth="1"/>
    <col min="6657" max="6657" width="46.42578125" style="146" customWidth="1"/>
    <col min="6658" max="6659" width="12.140625" style="146" bestFit="1" customWidth="1"/>
    <col min="6660" max="6660" width="13.42578125" style="146" customWidth="1"/>
    <col min="6661" max="6661" width="13.85546875" style="146" bestFit="1" customWidth="1"/>
    <col min="6662" max="6662" width="14.5703125" style="146" customWidth="1"/>
    <col min="6663" max="6666" width="13.85546875" style="146" customWidth="1"/>
    <col min="6667" max="6667" width="8.140625" style="146" customWidth="1"/>
    <col min="6668" max="6668" width="10.28515625" style="146" customWidth="1"/>
    <col min="6669" max="6669" width="8.140625" style="146" customWidth="1"/>
    <col min="6670" max="6911" width="9.140625" style="146"/>
    <col min="6912" max="6912" width="5.5703125" style="146" customWidth="1"/>
    <col min="6913" max="6913" width="46.42578125" style="146" customWidth="1"/>
    <col min="6914" max="6915" width="12.140625" style="146" bestFit="1" customWidth="1"/>
    <col min="6916" max="6916" width="13.42578125" style="146" customWidth="1"/>
    <col min="6917" max="6917" width="13.85546875" style="146" bestFit="1" customWidth="1"/>
    <col min="6918" max="6918" width="14.5703125" style="146" customWidth="1"/>
    <col min="6919" max="6922" width="13.85546875" style="146" customWidth="1"/>
    <col min="6923" max="6923" width="8.140625" style="146" customWidth="1"/>
    <col min="6924" max="6924" width="10.28515625" style="146" customWidth="1"/>
    <col min="6925" max="6925" width="8.140625" style="146" customWidth="1"/>
    <col min="6926" max="7167" width="9.140625" style="146"/>
    <col min="7168" max="7168" width="5.5703125" style="146" customWidth="1"/>
    <col min="7169" max="7169" width="46.42578125" style="146" customWidth="1"/>
    <col min="7170" max="7171" width="12.140625" style="146" bestFit="1" customWidth="1"/>
    <col min="7172" max="7172" width="13.42578125" style="146" customWidth="1"/>
    <col min="7173" max="7173" width="13.85546875" style="146" bestFit="1" customWidth="1"/>
    <col min="7174" max="7174" width="14.5703125" style="146" customWidth="1"/>
    <col min="7175" max="7178" width="13.85546875" style="146" customWidth="1"/>
    <col min="7179" max="7179" width="8.140625" style="146" customWidth="1"/>
    <col min="7180" max="7180" width="10.28515625" style="146" customWidth="1"/>
    <col min="7181" max="7181" width="8.140625" style="146" customWidth="1"/>
    <col min="7182" max="7423" width="9.140625" style="146"/>
    <col min="7424" max="7424" width="5.5703125" style="146" customWidth="1"/>
    <col min="7425" max="7425" width="46.42578125" style="146" customWidth="1"/>
    <col min="7426" max="7427" width="12.140625" style="146" bestFit="1" customWidth="1"/>
    <col min="7428" max="7428" width="13.42578125" style="146" customWidth="1"/>
    <col min="7429" max="7429" width="13.85546875" style="146" bestFit="1" customWidth="1"/>
    <col min="7430" max="7430" width="14.5703125" style="146" customWidth="1"/>
    <col min="7431" max="7434" width="13.85546875" style="146" customWidth="1"/>
    <col min="7435" max="7435" width="8.140625" style="146" customWidth="1"/>
    <col min="7436" max="7436" width="10.28515625" style="146" customWidth="1"/>
    <col min="7437" max="7437" width="8.140625" style="146" customWidth="1"/>
    <col min="7438" max="7679" width="9.140625" style="146"/>
    <col min="7680" max="7680" width="5.5703125" style="146" customWidth="1"/>
    <col min="7681" max="7681" width="46.42578125" style="146" customWidth="1"/>
    <col min="7682" max="7683" width="12.140625" style="146" bestFit="1" customWidth="1"/>
    <col min="7684" max="7684" width="13.42578125" style="146" customWidth="1"/>
    <col min="7685" max="7685" width="13.85546875" style="146" bestFit="1" customWidth="1"/>
    <col min="7686" max="7686" width="14.5703125" style="146" customWidth="1"/>
    <col min="7687" max="7690" width="13.85546875" style="146" customWidth="1"/>
    <col min="7691" max="7691" width="8.140625" style="146" customWidth="1"/>
    <col min="7692" max="7692" width="10.28515625" style="146" customWidth="1"/>
    <col min="7693" max="7693" width="8.140625" style="146" customWidth="1"/>
    <col min="7694" max="7935" width="9.140625" style="146"/>
    <col min="7936" max="7936" width="5.5703125" style="146" customWidth="1"/>
    <col min="7937" max="7937" width="46.42578125" style="146" customWidth="1"/>
    <col min="7938" max="7939" width="12.140625" style="146" bestFit="1" customWidth="1"/>
    <col min="7940" max="7940" width="13.42578125" style="146" customWidth="1"/>
    <col min="7941" max="7941" width="13.85546875" style="146" bestFit="1" customWidth="1"/>
    <col min="7942" max="7942" width="14.5703125" style="146" customWidth="1"/>
    <col min="7943" max="7946" width="13.85546875" style="146" customWidth="1"/>
    <col min="7947" max="7947" width="8.140625" style="146" customWidth="1"/>
    <col min="7948" max="7948" width="10.28515625" style="146" customWidth="1"/>
    <col min="7949" max="7949" width="8.140625" style="146" customWidth="1"/>
    <col min="7950" max="8191" width="9.140625" style="146"/>
    <col min="8192" max="8192" width="5.5703125" style="146" customWidth="1"/>
    <col min="8193" max="8193" width="46.42578125" style="146" customWidth="1"/>
    <col min="8194" max="8195" width="12.140625" style="146" bestFit="1" customWidth="1"/>
    <col min="8196" max="8196" width="13.42578125" style="146" customWidth="1"/>
    <col min="8197" max="8197" width="13.85546875" style="146" bestFit="1" customWidth="1"/>
    <col min="8198" max="8198" width="14.5703125" style="146" customWidth="1"/>
    <col min="8199" max="8202" width="13.85546875" style="146" customWidth="1"/>
    <col min="8203" max="8203" width="8.140625" style="146" customWidth="1"/>
    <col min="8204" max="8204" width="10.28515625" style="146" customWidth="1"/>
    <col min="8205" max="8205" width="8.140625" style="146" customWidth="1"/>
    <col min="8206" max="8447" width="9.140625" style="146"/>
    <col min="8448" max="8448" width="5.5703125" style="146" customWidth="1"/>
    <col min="8449" max="8449" width="46.42578125" style="146" customWidth="1"/>
    <col min="8450" max="8451" width="12.140625" style="146" bestFit="1" customWidth="1"/>
    <col min="8452" max="8452" width="13.42578125" style="146" customWidth="1"/>
    <col min="8453" max="8453" width="13.85546875" style="146" bestFit="1" customWidth="1"/>
    <col min="8454" max="8454" width="14.5703125" style="146" customWidth="1"/>
    <col min="8455" max="8458" width="13.85546875" style="146" customWidth="1"/>
    <col min="8459" max="8459" width="8.140625" style="146" customWidth="1"/>
    <col min="8460" max="8460" width="10.28515625" style="146" customWidth="1"/>
    <col min="8461" max="8461" width="8.140625" style="146" customWidth="1"/>
    <col min="8462" max="8703" width="9.140625" style="146"/>
    <col min="8704" max="8704" width="5.5703125" style="146" customWidth="1"/>
    <col min="8705" max="8705" width="46.42578125" style="146" customWidth="1"/>
    <col min="8706" max="8707" width="12.140625" style="146" bestFit="1" customWidth="1"/>
    <col min="8708" max="8708" width="13.42578125" style="146" customWidth="1"/>
    <col min="8709" max="8709" width="13.85546875" style="146" bestFit="1" customWidth="1"/>
    <col min="8710" max="8710" width="14.5703125" style="146" customWidth="1"/>
    <col min="8711" max="8714" width="13.85546875" style="146" customWidth="1"/>
    <col min="8715" max="8715" width="8.140625" style="146" customWidth="1"/>
    <col min="8716" max="8716" width="10.28515625" style="146" customWidth="1"/>
    <col min="8717" max="8717" width="8.140625" style="146" customWidth="1"/>
    <col min="8718" max="8959" width="9.140625" style="146"/>
    <col min="8960" max="8960" width="5.5703125" style="146" customWidth="1"/>
    <col min="8961" max="8961" width="46.42578125" style="146" customWidth="1"/>
    <col min="8962" max="8963" width="12.140625" style="146" bestFit="1" customWidth="1"/>
    <col min="8964" max="8964" width="13.42578125" style="146" customWidth="1"/>
    <col min="8965" max="8965" width="13.85546875" style="146" bestFit="1" customWidth="1"/>
    <col min="8966" max="8966" width="14.5703125" style="146" customWidth="1"/>
    <col min="8967" max="8970" width="13.85546875" style="146" customWidth="1"/>
    <col min="8971" max="8971" width="8.140625" style="146" customWidth="1"/>
    <col min="8972" max="8972" width="10.28515625" style="146" customWidth="1"/>
    <col min="8973" max="8973" width="8.140625" style="146" customWidth="1"/>
    <col min="8974" max="9215" width="9.140625" style="146"/>
    <col min="9216" max="9216" width="5.5703125" style="146" customWidth="1"/>
    <col min="9217" max="9217" width="46.42578125" style="146" customWidth="1"/>
    <col min="9218" max="9219" width="12.140625" style="146" bestFit="1" customWidth="1"/>
    <col min="9220" max="9220" width="13.42578125" style="146" customWidth="1"/>
    <col min="9221" max="9221" width="13.85546875" style="146" bestFit="1" customWidth="1"/>
    <col min="9222" max="9222" width="14.5703125" style="146" customWidth="1"/>
    <col min="9223" max="9226" width="13.85546875" style="146" customWidth="1"/>
    <col min="9227" max="9227" width="8.140625" style="146" customWidth="1"/>
    <col min="9228" max="9228" width="10.28515625" style="146" customWidth="1"/>
    <col min="9229" max="9229" width="8.140625" style="146" customWidth="1"/>
    <col min="9230" max="9471" width="9.140625" style="146"/>
    <col min="9472" max="9472" width="5.5703125" style="146" customWidth="1"/>
    <col min="9473" max="9473" width="46.42578125" style="146" customWidth="1"/>
    <col min="9474" max="9475" width="12.140625" style="146" bestFit="1" customWidth="1"/>
    <col min="9476" max="9476" width="13.42578125" style="146" customWidth="1"/>
    <col min="9477" max="9477" width="13.85546875" style="146" bestFit="1" customWidth="1"/>
    <col min="9478" max="9478" width="14.5703125" style="146" customWidth="1"/>
    <col min="9479" max="9482" width="13.85546875" style="146" customWidth="1"/>
    <col min="9483" max="9483" width="8.140625" style="146" customWidth="1"/>
    <col min="9484" max="9484" width="10.28515625" style="146" customWidth="1"/>
    <col min="9485" max="9485" width="8.140625" style="146" customWidth="1"/>
    <col min="9486" max="9727" width="9.140625" style="146"/>
    <col min="9728" max="9728" width="5.5703125" style="146" customWidth="1"/>
    <col min="9729" max="9729" width="46.42578125" style="146" customWidth="1"/>
    <col min="9730" max="9731" width="12.140625" style="146" bestFit="1" customWidth="1"/>
    <col min="9732" max="9732" width="13.42578125" style="146" customWidth="1"/>
    <col min="9733" max="9733" width="13.85546875" style="146" bestFit="1" customWidth="1"/>
    <col min="9734" max="9734" width="14.5703125" style="146" customWidth="1"/>
    <col min="9735" max="9738" width="13.85546875" style="146" customWidth="1"/>
    <col min="9739" max="9739" width="8.140625" style="146" customWidth="1"/>
    <col min="9740" max="9740" width="10.28515625" style="146" customWidth="1"/>
    <col min="9741" max="9741" width="8.140625" style="146" customWidth="1"/>
    <col min="9742" max="9983" width="9.140625" style="146"/>
    <col min="9984" max="9984" width="5.5703125" style="146" customWidth="1"/>
    <col min="9985" max="9985" width="46.42578125" style="146" customWidth="1"/>
    <col min="9986" max="9987" width="12.140625" style="146" bestFit="1" customWidth="1"/>
    <col min="9988" max="9988" width="13.42578125" style="146" customWidth="1"/>
    <col min="9989" max="9989" width="13.85546875" style="146" bestFit="1" customWidth="1"/>
    <col min="9990" max="9990" width="14.5703125" style="146" customWidth="1"/>
    <col min="9991" max="9994" width="13.85546875" style="146" customWidth="1"/>
    <col min="9995" max="9995" width="8.140625" style="146" customWidth="1"/>
    <col min="9996" max="9996" width="10.28515625" style="146" customWidth="1"/>
    <col min="9997" max="9997" width="8.140625" style="146" customWidth="1"/>
    <col min="9998" max="10239" width="9.140625" style="146"/>
    <col min="10240" max="10240" width="5.5703125" style="146" customWidth="1"/>
    <col min="10241" max="10241" width="46.42578125" style="146" customWidth="1"/>
    <col min="10242" max="10243" width="12.140625" style="146" bestFit="1" customWidth="1"/>
    <col min="10244" max="10244" width="13.42578125" style="146" customWidth="1"/>
    <col min="10245" max="10245" width="13.85546875" style="146" bestFit="1" customWidth="1"/>
    <col min="10246" max="10246" width="14.5703125" style="146" customWidth="1"/>
    <col min="10247" max="10250" width="13.85546875" style="146" customWidth="1"/>
    <col min="10251" max="10251" width="8.140625" style="146" customWidth="1"/>
    <col min="10252" max="10252" width="10.28515625" style="146" customWidth="1"/>
    <col min="10253" max="10253" width="8.140625" style="146" customWidth="1"/>
    <col min="10254" max="10495" width="9.140625" style="146"/>
    <col min="10496" max="10496" width="5.5703125" style="146" customWidth="1"/>
    <col min="10497" max="10497" width="46.42578125" style="146" customWidth="1"/>
    <col min="10498" max="10499" width="12.140625" style="146" bestFit="1" customWidth="1"/>
    <col min="10500" max="10500" width="13.42578125" style="146" customWidth="1"/>
    <col min="10501" max="10501" width="13.85546875" style="146" bestFit="1" customWidth="1"/>
    <col min="10502" max="10502" width="14.5703125" style="146" customWidth="1"/>
    <col min="10503" max="10506" width="13.85546875" style="146" customWidth="1"/>
    <col min="10507" max="10507" width="8.140625" style="146" customWidth="1"/>
    <col min="10508" max="10508" width="10.28515625" style="146" customWidth="1"/>
    <col min="10509" max="10509" width="8.140625" style="146" customWidth="1"/>
    <col min="10510" max="10751" width="9.140625" style="146"/>
    <col min="10752" max="10752" width="5.5703125" style="146" customWidth="1"/>
    <col min="10753" max="10753" width="46.42578125" style="146" customWidth="1"/>
    <col min="10754" max="10755" width="12.140625" style="146" bestFit="1" customWidth="1"/>
    <col min="10756" max="10756" width="13.42578125" style="146" customWidth="1"/>
    <col min="10757" max="10757" width="13.85546875" style="146" bestFit="1" customWidth="1"/>
    <col min="10758" max="10758" width="14.5703125" style="146" customWidth="1"/>
    <col min="10759" max="10762" width="13.85546875" style="146" customWidth="1"/>
    <col min="10763" max="10763" width="8.140625" style="146" customWidth="1"/>
    <col min="10764" max="10764" width="10.28515625" style="146" customWidth="1"/>
    <col min="10765" max="10765" width="8.140625" style="146" customWidth="1"/>
    <col min="10766" max="11007" width="9.140625" style="146"/>
    <col min="11008" max="11008" width="5.5703125" style="146" customWidth="1"/>
    <col min="11009" max="11009" width="46.42578125" style="146" customWidth="1"/>
    <col min="11010" max="11011" width="12.140625" style="146" bestFit="1" customWidth="1"/>
    <col min="11012" max="11012" width="13.42578125" style="146" customWidth="1"/>
    <col min="11013" max="11013" width="13.85546875" style="146" bestFit="1" customWidth="1"/>
    <col min="11014" max="11014" width="14.5703125" style="146" customWidth="1"/>
    <col min="11015" max="11018" width="13.85546875" style="146" customWidth="1"/>
    <col min="11019" max="11019" width="8.140625" style="146" customWidth="1"/>
    <col min="11020" max="11020" width="10.28515625" style="146" customWidth="1"/>
    <col min="11021" max="11021" width="8.140625" style="146" customWidth="1"/>
    <col min="11022" max="11263" width="9.140625" style="146"/>
    <col min="11264" max="11264" width="5.5703125" style="146" customWidth="1"/>
    <col min="11265" max="11265" width="46.42578125" style="146" customWidth="1"/>
    <col min="11266" max="11267" width="12.140625" style="146" bestFit="1" customWidth="1"/>
    <col min="11268" max="11268" width="13.42578125" style="146" customWidth="1"/>
    <col min="11269" max="11269" width="13.85546875" style="146" bestFit="1" customWidth="1"/>
    <col min="11270" max="11270" width="14.5703125" style="146" customWidth="1"/>
    <col min="11271" max="11274" width="13.85546875" style="146" customWidth="1"/>
    <col min="11275" max="11275" width="8.140625" style="146" customWidth="1"/>
    <col min="11276" max="11276" width="10.28515625" style="146" customWidth="1"/>
    <col min="11277" max="11277" width="8.140625" style="146" customWidth="1"/>
    <col min="11278" max="11519" width="9.140625" style="146"/>
    <col min="11520" max="11520" width="5.5703125" style="146" customWidth="1"/>
    <col min="11521" max="11521" width="46.42578125" style="146" customWidth="1"/>
    <col min="11522" max="11523" width="12.140625" style="146" bestFit="1" customWidth="1"/>
    <col min="11524" max="11524" width="13.42578125" style="146" customWidth="1"/>
    <col min="11525" max="11525" width="13.85546875" style="146" bestFit="1" customWidth="1"/>
    <col min="11526" max="11526" width="14.5703125" style="146" customWidth="1"/>
    <col min="11527" max="11530" width="13.85546875" style="146" customWidth="1"/>
    <col min="11531" max="11531" width="8.140625" style="146" customWidth="1"/>
    <col min="11532" max="11532" width="10.28515625" style="146" customWidth="1"/>
    <col min="11533" max="11533" width="8.140625" style="146" customWidth="1"/>
    <col min="11534" max="11775" width="9.140625" style="146"/>
    <col min="11776" max="11776" width="5.5703125" style="146" customWidth="1"/>
    <col min="11777" max="11777" width="46.42578125" style="146" customWidth="1"/>
    <col min="11778" max="11779" width="12.140625" style="146" bestFit="1" customWidth="1"/>
    <col min="11780" max="11780" width="13.42578125" style="146" customWidth="1"/>
    <col min="11781" max="11781" width="13.85546875" style="146" bestFit="1" customWidth="1"/>
    <col min="11782" max="11782" width="14.5703125" style="146" customWidth="1"/>
    <col min="11783" max="11786" width="13.85546875" style="146" customWidth="1"/>
    <col min="11787" max="11787" width="8.140625" style="146" customWidth="1"/>
    <col min="11788" max="11788" width="10.28515625" style="146" customWidth="1"/>
    <col min="11789" max="11789" width="8.140625" style="146" customWidth="1"/>
    <col min="11790" max="12031" width="9.140625" style="146"/>
    <col min="12032" max="12032" width="5.5703125" style="146" customWidth="1"/>
    <col min="12033" max="12033" width="46.42578125" style="146" customWidth="1"/>
    <col min="12034" max="12035" width="12.140625" style="146" bestFit="1" customWidth="1"/>
    <col min="12036" max="12036" width="13.42578125" style="146" customWidth="1"/>
    <col min="12037" max="12037" width="13.85546875" style="146" bestFit="1" customWidth="1"/>
    <col min="12038" max="12038" width="14.5703125" style="146" customWidth="1"/>
    <col min="12039" max="12042" width="13.85546875" style="146" customWidth="1"/>
    <col min="12043" max="12043" width="8.140625" style="146" customWidth="1"/>
    <col min="12044" max="12044" width="10.28515625" style="146" customWidth="1"/>
    <col min="12045" max="12045" width="8.140625" style="146" customWidth="1"/>
    <col min="12046" max="12287" width="9.140625" style="146"/>
    <col min="12288" max="12288" width="5.5703125" style="146" customWidth="1"/>
    <col min="12289" max="12289" width="46.42578125" style="146" customWidth="1"/>
    <col min="12290" max="12291" width="12.140625" style="146" bestFit="1" customWidth="1"/>
    <col min="12292" max="12292" width="13.42578125" style="146" customWidth="1"/>
    <col min="12293" max="12293" width="13.85546875" style="146" bestFit="1" customWidth="1"/>
    <col min="12294" max="12294" width="14.5703125" style="146" customWidth="1"/>
    <col min="12295" max="12298" width="13.85546875" style="146" customWidth="1"/>
    <col min="12299" max="12299" width="8.140625" style="146" customWidth="1"/>
    <col min="12300" max="12300" width="10.28515625" style="146" customWidth="1"/>
    <col min="12301" max="12301" width="8.140625" style="146" customWidth="1"/>
    <col min="12302" max="12543" width="9.140625" style="146"/>
    <col min="12544" max="12544" width="5.5703125" style="146" customWidth="1"/>
    <col min="12545" max="12545" width="46.42578125" style="146" customWidth="1"/>
    <col min="12546" max="12547" width="12.140625" style="146" bestFit="1" customWidth="1"/>
    <col min="12548" max="12548" width="13.42578125" style="146" customWidth="1"/>
    <col min="12549" max="12549" width="13.85546875" style="146" bestFit="1" customWidth="1"/>
    <col min="12550" max="12550" width="14.5703125" style="146" customWidth="1"/>
    <col min="12551" max="12554" width="13.85546875" style="146" customWidth="1"/>
    <col min="12555" max="12555" width="8.140625" style="146" customWidth="1"/>
    <col min="12556" max="12556" width="10.28515625" style="146" customWidth="1"/>
    <col min="12557" max="12557" width="8.140625" style="146" customWidth="1"/>
    <col min="12558" max="12799" width="9.140625" style="146"/>
    <col min="12800" max="12800" width="5.5703125" style="146" customWidth="1"/>
    <col min="12801" max="12801" width="46.42578125" style="146" customWidth="1"/>
    <col min="12802" max="12803" width="12.140625" style="146" bestFit="1" customWidth="1"/>
    <col min="12804" max="12804" width="13.42578125" style="146" customWidth="1"/>
    <col min="12805" max="12805" width="13.85546875" style="146" bestFit="1" customWidth="1"/>
    <col min="12806" max="12806" width="14.5703125" style="146" customWidth="1"/>
    <col min="12807" max="12810" width="13.85546875" style="146" customWidth="1"/>
    <col min="12811" max="12811" width="8.140625" style="146" customWidth="1"/>
    <col min="12812" max="12812" width="10.28515625" style="146" customWidth="1"/>
    <col min="12813" max="12813" width="8.140625" style="146" customWidth="1"/>
    <col min="12814" max="13055" width="9.140625" style="146"/>
    <col min="13056" max="13056" width="5.5703125" style="146" customWidth="1"/>
    <col min="13057" max="13057" width="46.42578125" style="146" customWidth="1"/>
    <col min="13058" max="13059" width="12.140625" style="146" bestFit="1" customWidth="1"/>
    <col min="13060" max="13060" width="13.42578125" style="146" customWidth="1"/>
    <col min="13061" max="13061" width="13.85546875" style="146" bestFit="1" customWidth="1"/>
    <col min="13062" max="13062" width="14.5703125" style="146" customWidth="1"/>
    <col min="13063" max="13066" width="13.85546875" style="146" customWidth="1"/>
    <col min="13067" max="13067" width="8.140625" style="146" customWidth="1"/>
    <col min="13068" max="13068" width="10.28515625" style="146" customWidth="1"/>
    <col min="13069" max="13069" width="8.140625" style="146" customWidth="1"/>
    <col min="13070" max="13311" width="9.140625" style="146"/>
    <col min="13312" max="13312" width="5.5703125" style="146" customWidth="1"/>
    <col min="13313" max="13313" width="46.42578125" style="146" customWidth="1"/>
    <col min="13314" max="13315" width="12.140625" style="146" bestFit="1" customWidth="1"/>
    <col min="13316" max="13316" width="13.42578125" style="146" customWidth="1"/>
    <col min="13317" max="13317" width="13.85546875" style="146" bestFit="1" customWidth="1"/>
    <col min="13318" max="13318" width="14.5703125" style="146" customWidth="1"/>
    <col min="13319" max="13322" width="13.85546875" style="146" customWidth="1"/>
    <col min="13323" max="13323" width="8.140625" style="146" customWidth="1"/>
    <col min="13324" max="13324" width="10.28515625" style="146" customWidth="1"/>
    <col min="13325" max="13325" width="8.140625" style="146" customWidth="1"/>
    <col min="13326" max="13567" width="9.140625" style="146"/>
    <col min="13568" max="13568" width="5.5703125" style="146" customWidth="1"/>
    <col min="13569" max="13569" width="46.42578125" style="146" customWidth="1"/>
    <col min="13570" max="13571" width="12.140625" style="146" bestFit="1" customWidth="1"/>
    <col min="13572" max="13572" width="13.42578125" style="146" customWidth="1"/>
    <col min="13573" max="13573" width="13.85546875" style="146" bestFit="1" customWidth="1"/>
    <col min="13574" max="13574" width="14.5703125" style="146" customWidth="1"/>
    <col min="13575" max="13578" width="13.85546875" style="146" customWidth="1"/>
    <col min="13579" max="13579" width="8.140625" style="146" customWidth="1"/>
    <col min="13580" max="13580" width="10.28515625" style="146" customWidth="1"/>
    <col min="13581" max="13581" width="8.140625" style="146" customWidth="1"/>
    <col min="13582" max="13823" width="9.140625" style="146"/>
    <col min="13824" max="13824" width="5.5703125" style="146" customWidth="1"/>
    <col min="13825" max="13825" width="46.42578125" style="146" customWidth="1"/>
    <col min="13826" max="13827" width="12.140625" style="146" bestFit="1" customWidth="1"/>
    <col min="13828" max="13828" width="13.42578125" style="146" customWidth="1"/>
    <col min="13829" max="13829" width="13.85546875" style="146" bestFit="1" customWidth="1"/>
    <col min="13830" max="13830" width="14.5703125" style="146" customWidth="1"/>
    <col min="13831" max="13834" width="13.85546875" style="146" customWidth="1"/>
    <col min="13835" max="13835" width="8.140625" style="146" customWidth="1"/>
    <col min="13836" max="13836" width="10.28515625" style="146" customWidth="1"/>
    <col min="13837" max="13837" width="8.140625" style="146" customWidth="1"/>
    <col min="13838" max="14079" width="9.140625" style="146"/>
    <col min="14080" max="14080" width="5.5703125" style="146" customWidth="1"/>
    <col min="14081" max="14081" width="46.42578125" style="146" customWidth="1"/>
    <col min="14082" max="14083" width="12.140625" style="146" bestFit="1" customWidth="1"/>
    <col min="14084" max="14084" width="13.42578125" style="146" customWidth="1"/>
    <col min="14085" max="14085" width="13.85546875" style="146" bestFit="1" customWidth="1"/>
    <col min="14086" max="14086" width="14.5703125" style="146" customWidth="1"/>
    <col min="14087" max="14090" width="13.85546875" style="146" customWidth="1"/>
    <col min="14091" max="14091" width="8.140625" style="146" customWidth="1"/>
    <col min="14092" max="14092" width="10.28515625" style="146" customWidth="1"/>
    <col min="14093" max="14093" width="8.140625" style="146" customWidth="1"/>
    <col min="14094" max="14335" width="9.140625" style="146"/>
    <col min="14336" max="14336" width="5.5703125" style="146" customWidth="1"/>
    <col min="14337" max="14337" width="46.42578125" style="146" customWidth="1"/>
    <col min="14338" max="14339" width="12.140625" style="146" bestFit="1" customWidth="1"/>
    <col min="14340" max="14340" width="13.42578125" style="146" customWidth="1"/>
    <col min="14341" max="14341" width="13.85546875" style="146" bestFit="1" customWidth="1"/>
    <col min="14342" max="14342" width="14.5703125" style="146" customWidth="1"/>
    <col min="14343" max="14346" width="13.85546875" style="146" customWidth="1"/>
    <col min="14347" max="14347" width="8.140625" style="146" customWidth="1"/>
    <col min="14348" max="14348" width="10.28515625" style="146" customWidth="1"/>
    <col min="14349" max="14349" width="8.140625" style="146" customWidth="1"/>
    <col min="14350" max="14591" width="9.140625" style="146"/>
    <col min="14592" max="14592" width="5.5703125" style="146" customWidth="1"/>
    <col min="14593" max="14593" width="46.42578125" style="146" customWidth="1"/>
    <col min="14594" max="14595" width="12.140625" style="146" bestFit="1" customWidth="1"/>
    <col min="14596" max="14596" width="13.42578125" style="146" customWidth="1"/>
    <col min="14597" max="14597" width="13.85546875" style="146" bestFit="1" customWidth="1"/>
    <col min="14598" max="14598" width="14.5703125" style="146" customWidth="1"/>
    <col min="14599" max="14602" width="13.85546875" style="146" customWidth="1"/>
    <col min="14603" max="14603" width="8.140625" style="146" customWidth="1"/>
    <col min="14604" max="14604" width="10.28515625" style="146" customWidth="1"/>
    <col min="14605" max="14605" width="8.140625" style="146" customWidth="1"/>
    <col min="14606" max="14847" width="9.140625" style="146"/>
    <col min="14848" max="14848" width="5.5703125" style="146" customWidth="1"/>
    <col min="14849" max="14849" width="46.42578125" style="146" customWidth="1"/>
    <col min="14850" max="14851" width="12.140625" style="146" bestFit="1" customWidth="1"/>
    <col min="14852" max="14852" width="13.42578125" style="146" customWidth="1"/>
    <col min="14853" max="14853" width="13.85546875" style="146" bestFit="1" customWidth="1"/>
    <col min="14854" max="14854" width="14.5703125" style="146" customWidth="1"/>
    <col min="14855" max="14858" width="13.85546875" style="146" customWidth="1"/>
    <col min="14859" max="14859" width="8.140625" style="146" customWidth="1"/>
    <col min="14860" max="14860" width="10.28515625" style="146" customWidth="1"/>
    <col min="14861" max="14861" width="8.140625" style="146" customWidth="1"/>
    <col min="14862" max="15103" width="9.140625" style="146"/>
    <col min="15104" max="15104" width="5.5703125" style="146" customWidth="1"/>
    <col min="15105" max="15105" width="46.42578125" style="146" customWidth="1"/>
    <col min="15106" max="15107" width="12.140625" style="146" bestFit="1" customWidth="1"/>
    <col min="15108" max="15108" width="13.42578125" style="146" customWidth="1"/>
    <col min="15109" max="15109" width="13.85546875" style="146" bestFit="1" customWidth="1"/>
    <col min="15110" max="15110" width="14.5703125" style="146" customWidth="1"/>
    <col min="15111" max="15114" width="13.85546875" style="146" customWidth="1"/>
    <col min="15115" max="15115" width="8.140625" style="146" customWidth="1"/>
    <col min="15116" max="15116" width="10.28515625" style="146" customWidth="1"/>
    <col min="15117" max="15117" width="8.140625" style="146" customWidth="1"/>
    <col min="15118" max="15359" width="9.140625" style="146"/>
    <col min="15360" max="15360" width="5.5703125" style="146" customWidth="1"/>
    <col min="15361" max="15361" width="46.42578125" style="146" customWidth="1"/>
    <col min="15362" max="15363" width="12.140625" style="146" bestFit="1" customWidth="1"/>
    <col min="15364" max="15364" width="13.42578125" style="146" customWidth="1"/>
    <col min="15365" max="15365" width="13.85546875" style="146" bestFit="1" customWidth="1"/>
    <col min="15366" max="15366" width="14.5703125" style="146" customWidth="1"/>
    <col min="15367" max="15370" width="13.85546875" style="146" customWidth="1"/>
    <col min="15371" max="15371" width="8.140625" style="146" customWidth="1"/>
    <col min="15372" max="15372" width="10.28515625" style="146" customWidth="1"/>
    <col min="15373" max="15373" width="8.140625" style="146" customWidth="1"/>
    <col min="15374" max="15615" width="9.140625" style="146"/>
    <col min="15616" max="15616" width="5.5703125" style="146" customWidth="1"/>
    <col min="15617" max="15617" width="46.42578125" style="146" customWidth="1"/>
    <col min="15618" max="15619" width="12.140625" style="146" bestFit="1" customWidth="1"/>
    <col min="15620" max="15620" width="13.42578125" style="146" customWidth="1"/>
    <col min="15621" max="15621" width="13.85546875" style="146" bestFit="1" customWidth="1"/>
    <col min="15622" max="15622" width="14.5703125" style="146" customWidth="1"/>
    <col min="15623" max="15626" width="13.85546875" style="146" customWidth="1"/>
    <col min="15627" max="15627" width="8.140625" style="146" customWidth="1"/>
    <col min="15628" max="15628" width="10.28515625" style="146" customWidth="1"/>
    <col min="15629" max="15629" width="8.140625" style="146" customWidth="1"/>
    <col min="15630" max="15871" width="9.140625" style="146"/>
    <col min="15872" max="15872" width="5.5703125" style="146" customWidth="1"/>
    <col min="15873" max="15873" width="46.42578125" style="146" customWidth="1"/>
    <col min="15874" max="15875" width="12.140625" style="146" bestFit="1" customWidth="1"/>
    <col min="15876" max="15876" width="13.42578125" style="146" customWidth="1"/>
    <col min="15877" max="15877" width="13.85546875" style="146" bestFit="1" customWidth="1"/>
    <col min="15878" max="15878" width="14.5703125" style="146" customWidth="1"/>
    <col min="15879" max="15882" width="13.85546875" style="146" customWidth="1"/>
    <col min="15883" max="15883" width="8.140625" style="146" customWidth="1"/>
    <col min="15884" max="15884" width="10.28515625" style="146" customWidth="1"/>
    <col min="15885" max="15885" width="8.140625" style="146" customWidth="1"/>
    <col min="15886" max="16127" width="9.140625" style="146"/>
    <col min="16128" max="16128" width="5.5703125" style="146" customWidth="1"/>
    <col min="16129" max="16129" width="46.42578125" style="146" customWidth="1"/>
    <col min="16130" max="16131" width="12.140625" style="146" bestFit="1" customWidth="1"/>
    <col min="16132" max="16132" width="13.42578125" style="146" customWidth="1"/>
    <col min="16133" max="16133" width="13.85546875" style="146" bestFit="1" customWidth="1"/>
    <col min="16134" max="16134" width="14.5703125" style="146" customWidth="1"/>
    <col min="16135" max="16138" width="13.85546875" style="146" customWidth="1"/>
    <col min="16139" max="16139" width="8.140625" style="146" customWidth="1"/>
    <col min="16140" max="16140" width="10.28515625" style="146" customWidth="1"/>
    <col min="16141" max="16141" width="8.140625" style="146" customWidth="1"/>
    <col min="16142" max="16384" width="9.140625" style="146"/>
  </cols>
  <sheetData>
    <row r="1" spans="1:255" ht="63" customHeight="1">
      <c r="A1" s="380"/>
      <c r="B1" s="630" t="s">
        <v>386</v>
      </c>
      <c r="C1" s="630"/>
      <c r="D1" s="630"/>
      <c r="E1" s="630"/>
      <c r="F1" s="630"/>
      <c r="G1" s="630"/>
      <c r="H1" s="630"/>
      <c r="I1" s="630"/>
      <c r="J1" s="630"/>
      <c r="K1" s="630"/>
      <c r="L1" s="630"/>
      <c r="M1" s="550" t="s">
        <v>387</v>
      </c>
      <c r="N1" s="381"/>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380"/>
      <c r="DR1" s="380"/>
      <c r="DS1" s="380"/>
      <c r="DT1" s="380"/>
      <c r="DU1" s="380"/>
      <c r="DV1" s="380"/>
      <c r="DW1" s="380"/>
      <c r="DX1" s="380"/>
      <c r="DY1" s="380"/>
      <c r="DZ1" s="380"/>
      <c r="EA1" s="380"/>
      <c r="EB1" s="380"/>
      <c r="EC1" s="380"/>
      <c r="ED1" s="380"/>
      <c r="EE1" s="380"/>
      <c r="EF1" s="380"/>
      <c r="EG1" s="380"/>
      <c r="EH1" s="380"/>
      <c r="EI1" s="380"/>
      <c r="EJ1" s="380"/>
      <c r="EK1" s="380"/>
      <c r="EL1" s="380"/>
      <c r="EM1" s="380"/>
      <c r="EN1" s="380"/>
      <c r="EO1" s="380"/>
      <c r="EP1" s="380"/>
      <c r="EQ1" s="380"/>
      <c r="ER1" s="380"/>
      <c r="ES1" s="380"/>
      <c r="ET1" s="380"/>
      <c r="EU1" s="380"/>
      <c r="EV1" s="380"/>
      <c r="EW1" s="380"/>
      <c r="EX1" s="380"/>
      <c r="EY1" s="380"/>
      <c r="EZ1" s="380"/>
      <c r="FA1" s="380"/>
      <c r="FB1" s="380"/>
      <c r="FC1" s="380"/>
      <c r="FD1" s="380"/>
      <c r="FE1" s="380"/>
      <c r="FF1" s="380"/>
      <c r="FG1" s="380"/>
      <c r="FH1" s="380"/>
      <c r="FI1" s="380"/>
      <c r="FJ1" s="380"/>
      <c r="FK1" s="380"/>
      <c r="FL1" s="380"/>
      <c r="FM1" s="380"/>
      <c r="FN1" s="380"/>
      <c r="FO1" s="380"/>
      <c r="FP1" s="380"/>
      <c r="FQ1" s="380"/>
      <c r="FR1" s="380"/>
      <c r="FS1" s="380"/>
      <c r="FT1" s="380"/>
      <c r="FU1" s="380"/>
      <c r="FV1" s="380"/>
      <c r="FW1" s="380"/>
      <c r="FX1" s="380"/>
      <c r="FY1" s="380"/>
      <c r="FZ1" s="380"/>
      <c r="GA1" s="380"/>
      <c r="GB1" s="380"/>
      <c r="GC1" s="380"/>
      <c r="GD1" s="380"/>
      <c r="GE1" s="380"/>
      <c r="GF1" s="380"/>
      <c r="GG1" s="380"/>
      <c r="GH1" s="380"/>
      <c r="GI1" s="380"/>
      <c r="GJ1" s="380"/>
      <c r="GK1" s="380"/>
      <c r="GL1" s="380"/>
      <c r="GM1" s="380"/>
      <c r="GN1" s="380"/>
      <c r="GO1" s="380"/>
      <c r="GP1" s="380"/>
      <c r="GQ1" s="380"/>
      <c r="GR1" s="380"/>
      <c r="GS1" s="380"/>
      <c r="GT1" s="380"/>
      <c r="GU1" s="380"/>
      <c r="GV1" s="380"/>
      <c r="GW1" s="380"/>
      <c r="GX1" s="380"/>
      <c r="GY1" s="380"/>
      <c r="GZ1" s="380"/>
      <c r="HA1" s="380"/>
      <c r="HB1" s="380"/>
      <c r="HC1" s="380"/>
      <c r="HD1" s="380"/>
      <c r="HE1" s="380"/>
      <c r="HF1" s="380"/>
      <c r="HG1" s="380"/>
      <c r="HH1" s="380"/>
      <c r="HI1" s="380"/>
      <c r="HJ1" s="380"/>
      <c r="HK1" s="380"/>
      <c r="HL1" s="380"/>
      <c r="HM1" s="380"/>
      <c r="HN1" s="380"/>
      <c r="HO1" s="380"/>
      <c r="HP1" s="380"/>
      <c r="HQ1" s="380"/>
      <c r="HR1" s="380"/>
      <c r="HS1" s="380"/>
      <c r="HT1" s="380"/>
      <c r="HU1" s="380"/>
      <c r="HV1" s="380"/>
      <c r="HW1" s="380"/>
      <c r="HX1" s="380"/>
      <c r="HY1" s="380"/>
      <c r="HZ1" s="380"/>
      <c r="IA1" s="380"/>
      <c r="IB1" s="380"/>
      <c r="IC1" s="380"/>
      <c r="ID1" s="380"/>
      <c r="IE1" s="380"/>
      <c r="IF1" s="380"/>
      <c r="IG1" s="380"/>
      <c r="IH1" s="380"/>
      <c r="II1" s="380"/>
      <c r="IJ1" s="380"/>
      <c r="IK1" s="380"/>
      <c r="IL1" s="380"/>
      <c r="IM1" s="380"/>
      <c r="IN1" s="380"/>
      <c r="IO1" s="380"/>
      <c r="IP1" s="380"/>
      <c r="IQ1" s="380"/>
      <c r="IR1" s="380"/>
      <c r="IS1" s="380"/>
      <c r="IT1" s="380"/>
      <c r="IU1" s="380"/>
    </row>
    <row r="2" spans="1:255">
      <c r="A2" s="380"/>
      <c r="B2" s="380"/>
      <c r="C2" s="523"/>
      <c r="D2" s="523"/>
      <c r="E2" s="523"/>
      <c r="F2" s="523"/>
      <c r="G2" s="523"/>
      <c r="H2" s="523"/>
      <c r="I2" s="523"/>
      <c r="J2" s="523"/>
      <c r="K2" s="523"/>
      <c r="L2" s="523"/>
      <c r="M2" s="380"/>
      <c r="N2" s="380"/>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c r="IL2" s="382"/>
      <c r="IM2" s="382"/>
      <c r="IN2" s="382"/>
      <c r="IO2" s="382"/>
      <c r="IP2" s="382"/>
      <c r="IQ2" s="382"/>
      <c r="IR2" s="382"/>
      <c r="IS2" s="382"/>
      <c r="IT2" s="382"/>
      <c r="IU2" s="382"/>
    </row>
    <row r="3" spans="1:255">
      <c r="B3" s="194"/>
      <c r="C3" s="194"/>
      <c r="D3" s="194"/>
      <c r="F3" s="347"/>
      <c r="G3" s="347"/>
      <c r="H3" s="347"/>
      <c r="I3" s="347"/>
      <c r="J3" s="347"/>
      <c r="K3" s="347"/>
      <c r="L3" s="347" t="s">
        <v>134</v>
      </c>
      <c r="M3" s="347"/>
      <c r="N3" s="347"/>
    </row>
    <row r="4" spans="1:255" s="435" customFormat="1" ht="31.5" customHeight="1">
      <c r="A4" s="632" t="s">
        <v>19</v>
      </c>
      <c r="B4" s="632" t="s">
        <v>135</v>
      </c>
      <c r="C4" s="635" t="s">
        <v>174</v>
      </c>
      <c r="D4" s="636"/>
      <c r="E4" s="637" t="s">
        <v>381</v>
      </c>
      <c r="F4" s="640"/>
      <c r="G4" s="640"/>
      <c r="H4" s="640"/>
      <c r="I4" s="640"/>
      <c r="J4" s="640"/>
      <c r="K4" s="638"/>
      <c r="L4" s="635" t="s">
        <v>272</v>
      </c>
      <c r="M4" s="639"/>
      <c r="N4" s="636"/>
    </row>
    <row r="5" spans="1:255" s="435" customFormat="1" ht="48" customHeight="1">
      <c r="A5" s="633"/>
      <c r="B5" s="633"/>
      <c r="C5" s="516" t="s">
        <v>138</v>
      </c>
      <c r="D5" s="516" t="s">
        <v>139</v>
      </c>
      <c r="E5" s="516" t="s">
        <v>273</v>
      </c>
      <c r="F5" s="516" t="s">
        <v>274</v>
      </c>
      <c r="G5" s="518" t="s">
        <v>275</v>
      </c>
      <c r="H5" s="516" t="s">
        <v>276</v>
      </c>
      <c r="I5" s="518" t="s">
        <v>277</v>
      </c>
      <c r="J5" s="516" t="s">
        <v>278</v>
      </c>
      <c r="K5" s="518" t="s">
        <v>279</v>
      </c>
      <c r="L5" s="516" t="s">
        <v>138</v>
      </c>
      <c r="M5" s="516" t="s">
        <v>139</v>
      </c>
      <c r="N5" s="516" t="s">
        <v>142</v>
      </c>
    </row>
    <row r="6" spans="1:255" s="435" customFormat="1" ht="21.75" customHeight="1">
      <c r="A6" s="521" t="s">
        <v>27</v>
      </c>
      <c r="B6" s="521" t="s">
        <v>79</v>
      </c>
      <c r="C6" s="525">
        <v>1</v>
      </c>
      <c r="D6" s="521">
        <v>2</v>
      </c>
      <c r="E6" s="521">
        <v>2</v>
      </c>
      <c r="F6" s="521">
        <v>3</v>
      </c>
      <c r="G6" s="521">
        <v>3</v>
      </c>
      <c r="H6" s="521">
        <v>3</v>
      </c>
      <c r="I6" s="521">
        <v>3</v>
      </c>
      <c r="J6" s="521">
        <v>3</v>
      </c>
      <c r="K6" s="521">
        <v>3</v>
      </c>
      <c r="L6" s="521">
        <v>3</v>
      </c>
      <c r="M6" s="521" t="s">
        <v>399</v>
      </c>
      <c r="N6" s="519" t="s">
        <v>400</v>
      </c>
    </row>
    <row r="7" spans="1:255" s="149" customFormat="1">
      <c r="A7" s="339" t="s">
        <v>20</v>
      </c>
      <c r="B7" s="536" t="s">
        <v>254</v>
      </c>
      <c r="C7" s="403" t="e">
        <f>C8+C9+C10</f>
        <v>#REF!</v>
      </c>
      <c r="D7" s="403" t="e">
        <f t="shared" ref="D7:K7" si="0">D8+D9+D10</f>
        <v>#REF!</v>
      </c>
      <c r="E7" s="403">
        <f t="shared" si="0"/>
        <v>2116524.1632009996</v>
      </c>
      <c r="F7" s="403">
        <f t="shared" si="0"/>
        <v>0</v>
      </c>
      <c r="G7" s="403" t="e">
        <f t="shared" si="0"/>
        <v>#REF!</v>
      </c>
      <c r="H7" s="403">
        <f t="shared" si="0"/>
        <v>0</v>
      </c>
      <c r="I7" s="403">
        <f t="shared" si="0"/>
        <v>0</v>
      </c>
      <c r="J7" s="403">
        <f t="shared" si="0"/>
        <v>0</v>
      </c>
      <c r="K7" s="403">
        <f t="shared" si="0"/>
        <v>0</v>
      </c>
      <c r="L7" s="404"/>
      <c r="M7" s="403"/>
      <c r="N7" s="438"/>
    </row>
    <row r="8" spans="1:255" s="149" customFormat="1" ht="18.75" customHeight="1">
      <c r="A8" s="162">
        <v>1</v>
      </c>
      <c r="B8" s="405" t="s">
        <v>388</v>
      </c>
      <c r="C8" s="406" t="e">
        <f>'010.1'!C9</f>
        <v>#REF!</v>
      </c>
      <c r="D8" s="406" t="e">
        <f>'010.1'!D9</f>
        <v>#REF!</v>
      </c>
      <c r="E8" s="406">
        <f>'010.1'!E9</f>
        <v>2099355.5940959998</v>
      </c>
      <c r="F8" s="406">
        <f>'010.1'!F9</f>
        <v>0</v>
      </c>
      <c r="G8" s="406" t="e">
        <f>'010.1'!G9</f>
        <v>#REF!</v>
      </c>
      <c r="H8" s="406">
        <f>'010.1'!H9</f>
        <v>0</v>
      </c>
      <c r="I8" s="406">
        <f>'010.1'!I9</f>
        <v>0</v>
      </c>
      <c r="J8" s="406">
        <f>'010.1'!J9</f>
        <v>0</v>
      </c>
      <c r="K8" s="406">
        <f>'010.1'!K9</f>
        <v>0</v>
      </c>
      <c r="L8" s="537"/>
      <c r="M8" s="409"/>
      <c r="N8" s="410"/>
    </row>
    <row r="9" spans="1:255" s="149" customFormat="1" ht="19.5" customHeight="1">
      <c r="A9" s="162">
        <v>2</v>
      </c>
      <c r="B9" s="405" t="s">
        <v>163</v>
      </c>
      <c r="C9" s="406"/>
      <c r="D9" s="406"/>
      <c r="E9" s="406"/>
      <c r="F9" s="406"/>
      <c r="G9" s="406"/>
      <c r="H9" s="406"/>
      <c r="I9" s="406"/>
      <c r="J9" s="406"/>
      <c r="K9" s="406"/>
      <c r="L9" s="411"/>
      <c r="M9" s="410"/>
      <c r="N9" s="410"/>
    </row>
    <row r="10" spans="1:255" s="149" customFormat="1" ht="20.25" customHeight="1">
      <c r="A10" s="162">
        <v>3</v>
      </c>
      <c r="B10" s="405" t="s">
        <v>389</v>
      </c>
      <c r="C10" s="406" t="e">
        <f>'010.1'!C50</f>
        <v>#REF!</v>
      </c>
      <c r="D10" s="406" t="e">
        <f>'010.1'!D50</f>
        <v>#REF!</v>
      </c>
      <c r="E10" s="406">
        <f>'010.1'!E50</f>
        <v>17168.569104999999</v>
      </c>
      <c r="F10" s="406">
        <f>'010.1'!F50</f>
        <v>0</v>
      </c>
      <c r="G10" s="406" t="e">
        <f>'010.1'!G50</f>
        <v>#REF!</v>
      </c>
      <c r="H10" s="406">
        <f>'010.1'!H50</f>
        <v>0</v>
      </c>
      <c r="I10" s="406">
        <f>'010.1'!I50</f>
        <v>0</v>
      </c>
      <c r="J10" s="406">
        <f>'010.1'!J50</f>
        <v>0</v>
      </c>
      <c r="K10" s="406">
        <f>'010.1'!K50</f>
        <v>0</v>
      </c>
      <c r="L10" s="411"/>
      <c r="M10" s="410"/>
      <c r="N10" s="410"/>
    </row>
    <row r="11" spans="1:255" s="149" customFormat="1" ht="19.5" customHeight="1">
      <c r="A11" s="162">
        <v>4</v>
      </c>
      <c r="B11" s="405" t="s">
        <v>390</v>
      </c>
      <c r="C11" s="389"/>
      <c r="D11" s="389"/>
      <c r="E11" s="389"/>
      <c r="F11" s="389"/>
      <c r="G11" s="389"/>
      <c r="H11" s="389"/>
      <c r="I11" s="389"/>
      <c r="J11" s="389"/>
      <c r="K11" s="389"/>
      <c r="L11" s="411"/>
      <c r="M11" s="409"/>
      <c r="N11" s="409"/>
      <c r="O11" s="538"/>
    </row>
    <row r="12" spans="1:255" s="398" customFormat="1" ht="17.25" customHeight="1">
      <c r="A12" s="387" t="s">
        <v>21</v>
      </c>
      <c r="B12" s="284" t="s">
        <v>391</v>
      </c>
      <c r="C12" s="394" t="e">
        <f>C13+C16+C19+C20+C21+C22</f>
        <v>#REF!</v>
      </c>
      <c r="D12" s="394" t="e">
        <f>D13+D16+D19+D20+D21+D22</f>
        <v>#REF!</v>
      </c>
      <c r="E12" s="394" t="e">
        <f>E13+E16+E19+E20+E21+E22</f>
        <v>#REF!</v>
      </c>
      <c r="F12" s="394">
        <f>F13+F16+F19+F20+F21+F22</f>
        <v>0</v>
      </c>
      <c r="G12" s="394" t="e">
        <f>G13+G16+G19+G20+G21+G22+G23</f>
        <v>#REF!</v>
      </c>
      <c r="H12" s="389"/>
      <c r="I12" s="389"/>
      <c r="J12" s="389"/>
      <c r="K12" s="389"/>
      <c r="L12" s="395"/>
      <c r="M12" s="397"/>
      <c r="N12" s="397"/>
    </row>
    <row r="13" spans="1:255" s="398" customFormat="1" ht="17.25" customHeight="1">
      <c r="A13" s="59">
        <v>1</v>
      </c>
      <c r="B13" s="202" t="s">
        <v>168</v>
      </c>
      <c r="C13" s="394" t="e">
        <f>C14+C15</f>
        <v>#REF!</v>
      </c>
      <c r="D13" s="394" t="e">
        <f>D14+D15</f>
        <v>#REF!</v>
      </c>
      <c r="E13" s="394">
        <f>E14+E15</f>
        <v>1750583.5430709999</v>
      </c>
      <c r="F13" s="394">
        <f>F14+F15</f>
        <v>0</v>
      </c>
      <c r="G13" s="394" t="e">
        <f>G14+G15</f>
        <v>#REF!</v>
      </c>
      <c r="H13" s="394"/>
      <c r="I13" s="394"/>
      <c r="J13" s="394"/>
      <c r="K13" s="394"/>
      <c r="L13" s="395"/>
      <c r="M13" s="397"/>
      <c r="N13" s="397"/>
    </row>
    <row r="14" spans="1:255" s="398" customFormat="1" ht="17.25" customHeight="1">
      <c r="A14" s="59" t="s">
        <v>39</v>
      </c>
      <c r="B14" s="202" t="s">
        <v>169</v>
      </c>
      <c r="C14" s="394" t="e">
        <f>'010.1'!C55</f>
        <v>#REF!</v>
      </c>
      <c r="D14" s="394" t="e">
        <f>'010.1'!D55</f>
        <v>#REF!</v>
      </c>
      <c r="E14" s="394">
        <f>'010.1'!E55</f>
        <v>992344.76590100001</v>
      </c>
      <c r="F14" s="394">
        <f>'010.1'!F55</f>
        <v>0</v>
      </c>
      <c r="G14" s="394" t="e">
        <f>'010.1'!G55</f>
        <v>#REF!</v>
      </c>
      <c r="H14" s="394"/>
      <c r="I14" s="394"/>
      <c r="J14" s="394"/>
      <c r="K14" s="394"/>
      <c r="L14" s="395"/>
      <c r="M14" s="397"/>
      <c r="N14" s="397"/>
    </row>
    <row r="15" spans="1:255" s="398" customFormat="1" ht="31.5">
      <c r="A15" s="59" t="s">
        <v>41</v>
      </c>
      <c r="B15" s="202" t="s">
        <v>393</v>
      </c>
      <c r="C15" s="394" t="e">
        <f>'010.1'!C56</f>
        <v>#REF!</v>
      </c>
      <c r="D15" s="394" t="e">
        <f>'010.1'!D56</f>
        <v>#REF!</v>
      </c>
      <c r="E15" s="394">
        <f>'010.1'!E56</f>
        <v>758238.7771699999</v>
      </c>
      <c r="F15" s="394">
        <f>'010.1'!F56</f>
        <v>0</v>
      </c>
      <c r="G15" s="394" t="e">
        <f>'010.1'!G56</f>
        <v>#REF!</v>
      </c>
      <c r="H15" s="394"/>
      <c r="I15" s="394"/>
      <c r="J15" s="394"/>
      <c r="K15" s="394"/>
      <c r="L15" s="395"/>
      <c r="M15" s="397"/>
      <c r="N15" s="397"/>
    </row>
    <row r="16" spans="1:255" s="398" customFormat="1" ht="17.25" customHeight="1">
      <c r="A16" s="59">
        <v>2</v>
      </c>
      <c r="B16" s="202" t="s">
        <v>220</v>
      </c>
      <c r="C16" s="394">
        <f>C17+C18</f>
        <v>5430855</v>
      </c>
      <c r="D16" s="394" t="e">
        <f>D17+D18</f>
        <v>#REF!</v>
      </c>
      <c r="E16" s="394">
        <f>E17+E18</f>
        <v>1538970</v>
      </c>
      <c r="F16" s="394">
        <f>F17+F18</f>
        <v>0</v>
      </c>
      <c r="G16" s="394" t="e">
        <f>G17+G18</f>
        <v>#REF!</v>
      </c>
      <c r="H16" s="394"/>
      <c r="I16" s="394"/>
      <c r="J16" s="394"/>
      <c r="K16" s="394"/>
      <c r="L16" s="395"/>
      <c r="M16" s="397"/>
      <c r="N16" s="397"/>
    </row>
    <row r="17" spans="1:14" s="398" customFormat="1" ht="17.25" customHeight="1">
      <c r="A17" s="59" t="s">
        <v>39</v>
      </c>
      <c r="B17" s="202" t="s">
        <v>87</v>
      </c>
      <c r="C17" s="394">
        <f>'010.1'!C58</f>
        <v>4693126</v>
      </c>
      <c r="D17" s="394" t="e">
        <f>'010.1'!D58</f>
        <v>#REF!</v>
      </c>
      <c r="E17" s="394">
        <f>'010.1'!E58</f>
        <v>1407126</v>
      </c>
      <c r="F17" s="394">
        <f>'010.1'!F58</f>
        <v>0</v>
      </c>
      <c r="G17" s="394" t="e">
        <f>'010.1'!G58</f>
        <v>#REF!</v>
      </c>
      <c r="H17" s="394"/>
      <c r="I17" s="394"/>
      <c r="J17" s="394"/>
      <c r="K17" s="394"/>
      <c r="L17" s="395"/>
      <c r="M17" s="397"/>
      <c r="N17" s="397"/>
    </row>
    <row r="18" spans="1:14" s="398" customFormat="1" ht="17.25" customHeight="1">
      <c r="A18" s="59" t="s">
        <v>41</v>
      </c>
      <c r="B18" s="202" t="s">
        <v>88</v>
      </c>
      <c r="C18" s="394">
        <f>'010.1'!C59</f>
        <v>737729</v>
      </c>
      <c r="D18" s="394" t="e">
        <f>'010.1'!D59</f>
        <v>#REF!</v>
      </c>
      <c r="E18" s="394">
        <f>'010.1'!E59</f>
        <v>131844</v>
      </c>
      <c r="F18" s="394">
        <f>'010.1'!F59</f>
        <v>0</v>
      </c>
      <c r="G18" s="394" t="e">
        <f>'010.1'!G59</f>
        <v>#REF!</v>
      </c>
      <c r="H18" s="394"/>
      <c r="I18" s="394"/>
      <c r="J18" s="394"/>
      <c r="K18" s="394"/>
      <c r="L18" s="395"/>
      <c r="M18" s="397"/>
      <c r="N18" s="397"/>
    </row>
    <row r="19" spans="1:14" s="398" customFormat="1" ht="32.25" customHeight="1">
      <c r="A19" s="59">
        <v>3</v>
      </c>
      <c r="B19" s="202" t="s">
        <v>12</v>
      </c>
      <c r="C19" s="394">
        <f>'010.1'!C60</f>
        <v>0</v>
      </c>
      <c r="D19" s="394">
        <f>'010.1'!D60</f>
        <v>0</v>
      </c>
      <c r="E19" s="394" t="e">
        <f>'010.1'!E60</f>
        <v>#REF!</v>
      </c>
      <c r="F19" s="394">
        <f>'010.1'!F60</f>
        <v>0</v>
      </c>
      <c r="G19" s="394">
        <f>'010.1'!G60</f>
        <v>0</v>
      </c>
      <c r="H19" s="407"/>
      <c r="I19" s="395"/>
      <c r="J19" s="408"/>
      <c r="K19" s="395"/>
      <c r="L19" s="395"/>
      <c r="M19" s="397"/>
      <c r="N19" s="397"/>
    </row>
    <row r="20" spans="1:14" s="398" customFormat="1" ht="16.5" customHeight="1">
      <c r="A20" s="59">
        <v>4</v>
      </c>
      <c r="B20" s="202" t="s">
        <v>117</v>
      </c>
      <c r="C20" s="394">
        <f>'010.1'!C61</f>
        <v>0</v>
      </c>
      <c r="D20" s="394">
        <f>'010.1'!D61</f>
        <v>0</v>
      </c>
      <c r="E20" s="394" t="e">
        <f>'010.1'!E61</f>
        <v>#REF!</v>
      </c>
      <c r="F20" s="394">
        <f>'010.1'!F61</f>
        <v>0</v>
      </c>
      <c r="G20" s="394">
        <f>'010.1'!G61</f>
        <v>0</v>
      </c>
      <c r="H20" s="407"/>
      <c r="I20" s="395"/>
      <c r="J20" s="408"/>
      <c r="K20" s="395"/>
      <c r="L20" s="395"/>
      <c r="M20" s="397"/>
      <c r="N20" s="397"/>
    </row>
    <row r="21" spans="1:14" s="398" customFormat="1" ht="16.5" customHeight="1">
      <c r="A21" s="59">
        <v>5</v>
      </c>
      <c r="B21" s="202" t="s">
        <v>208</v>
      </c>
      <c r="C21" s="394">
        <f>'010.1'!C62</f>
        <v>0</v>
      </c>
      <c r="D21" s="394">
        <f>'010.1'!D62</f>
        <v>0</v>
      </c>
      <c r="E21" s="394">
        <f>'010.1'!E62</f>
        <v>820963.10081099998</v>
      </c>
      <c r="F21" s="394">
        <f>'010.1'!F62</f>
        <v>0</v>
      </c>
      <c r="G21" s="394" t="e">
        <f>'010.1'!G62</f>
        <v>#REF!</v>
      </c>
      <c r="H21" s="407"/>
      <c r="I21" s="395"/>
      <c r="J21" s="408"/>
      <c r="K21" s="395"/>
      <c r="L21" s="395"/>
      <c r="M21" s="397"/>
      <c r="N21" s="397"/>
    </row>
    <row r="22" spans="1:14" s="398" customFormat="1" ht="16.5" customHeight="1">
      <c r="A22" s="551">
        <v>6</v>
      </c>
      <c r="B22" s="546" t="s">
        <v>395</v>
      </c>
      <c r="C22" s="394">
        <f>'010.1'!C63</f>
        <v>0</v>
      </c>
      <c r="D22" s="394">
        <f>'010.1'!D63</f>
        <v>0</v>
      </c>
      <c r="E22" s="394" t="e">
        <f>'010.1'!E63</f>
        <v>#REF!</v>
      </c>
      <c r="F22" s="394">
        <f>'010.1'!F63</f>
        <v>0</v>
      </c>
      <c r="G22" s="394">
        <f>'010.1'!G63</f>
        <v>0</v>
      </c>
      <c r="H22" s="407"/>
      <c r="I22" s="394"/>
      <c r="J22" s="408"/>
      <c r="K22" s="394"/>
      <c r="L22" s="395"/>
      <c r="M22" s="397"/>
      <c r="N22" s="397"/>
    </row>
    <row r="23" spans="1:14" s="398" customFormat="1">
      <c r="A23" s="551">
        <v>7</v>
      </c>
      <c r="B23" s="546" t="s">
        <v>13</v>
      </c>
      <c r="C23" s="394">
        <f>'010.1'!C64</f>
        <v>0</v>
      </c>
      <c r="D23" s="394">
        <f>'010.1'!D64</f>
        <v>0</v>
      </c>
      <c r="E23" s="394">
        <f>'010.1'!E64</f>
        <v>19804.972000000002</v>
      </c>
      <c r="F23" s="394">
        <f>'010.1'!F64</f>
        <v>0</v>
      </c>
      <c r="G23" s="394" t="e">
        <f>'010.1'!G64</f>
        <v>#REF!</v>
      </c>
      <c r="H23" s="407"/>
      <c r="I23" s="395"/>
      <c r="J23" s="408"/>
      <c r="K23" s="395"/>
      <c r="L23" s="395"/>
      <c r="M23" s="397"/>
      <c r="N23" s="397"/>
    </row>
    <row r="24" spans="1:14" ht="15.95" customHeight="1">
      <c r="A24" s="387" t="s">
        <v>83</v>
      </c>
      <c r="B24" s="284" t="s">
        <v>177</v>
      </c>
      <c r="C24" s="412">
        <f>C25+C30+C34+C35</f>
        <v>9996115</v>
      </c>
      <c r="D24" s="412" t="e">
        <f>D25+D30+D34+D35</f>
        <v>#REF!</v>
      </c>
      <c r="E24" s="412" t="e">
        <f>E25+E30+E34+E35</f>
        <v>#REF!</v>
      </c>
      <c r="F24" s="412">
        <f>F25+F30+F34+F35</f>
        <v>0</v>
      </c>
      <c r="G24" s="412" t="e">
        <f>G25+G30+G34+G35</f>
        <v>#REF!</v>
      </c>
      <c r="H24" s="407"/>
      <c r="I24" s="407"/>
      <c r="J24" s="408"/>
      <c r="K24" s="407"/>
      <c r="L24" s="407"/>
      <c r="M24" s="440"/>
      <c r="N24" s="440"/>
    </row>
    <row r="25" spans="1:14">
      <c r="A25" s="387" t="s">
        <v>20</v>
      </c>
      <c r="B25" s="284" t="s">
        <v>290</v>
      </c>
      <c r="C25" s="394">
        <f>'010.2'!C8</f>
        <v>9258386</v>
      </c>
      <c r="D25" s="394" t="e">
        <f>'010.2'!D8</f>
        <v>#REF!</v>
      </c>
      <c r="E25" s="394">
        <f>'010.2'!E8</f>
        <v>2342176.9830710003</v>
      </c>
      <c r="F25" s="394">
        <f>'010.2'!F8</f>
        <v>0</v>
      </c>
      <c r="G25" s="394" t="e">
        <f>'010.2'!G8</f>
        <v>#REF!</v>
      </c>
      <c r="H25" s="407"/>
      <c r="I25" s="494"/>
      <c r="J25" s="408"/>
      <c r="K25" s="494"/>
      <c r="L25" s="440"/>
      <c r="M25" s="440"/>
      <c r="N25" s="440"/>
    </row>
    <row r="26" spans="1:14">
      <c r="A26" s="100">
        <v>1</v>
      </c>
      <c r="B26" s="405" t="s">
        <v>256</v>
      </c>
      <c r="C26" s="394">
        <f>'010.2'!C9</f>
        <v>2338440</v>
      </c>
      <c r="D26" s="394" t="e">
        <f>'010.2'!D9</f>
        <v>#REF!</v>
      </c>
      <c r="E26" s="394">
        <f>'010.2'!E9</f>
        <v>842958.65639600018</v>
      </c>
      <c r="F26" s="394">
        <f>'010.2'!F9</f>
        <v>0</v>
      </c>
      <c r="G26" s="394" t="e">
        <f>'010.2'!G9</f>
        <v>#REF!</v>
      </c>
      <c r="H26" s="407"/>
      <c r="I26" s="440"/>
      <c r="J26" s="408"/>
      <c r="K26" s="440"/>
      <c r="L26" s="440"/>
      <c r="M26" s="440"/>
      <c r="N26" s="440"/>
    </row>
    <row r="27" spans="1:14">
      <c r="A27" s="100">
        <v>2</v>
      </c>
      <c r="B27" s="405" t="s">
        <v>258</v>
      </c>
      <c r="C27" s="394">
        <f>'010.2'!C18</f>
        <v>6728276</v>
      </c>
      <c r="D27" s="394" t="e">
        <f>'010.2'!D18</f>
        <v>#REF!</v>
      </c>
      <c r="E27" s="394">
        <f>'010.2'!E18</f>
        <v>1499218.3266749999</v>
      </c>
      <c r="F27" s="394">
        <f>'010.2'!F18</f>
        <v>0</v>
      </c>
      <c r="G27" s="394" t="e">
        <f>'010.2'!G18</f>
        <v>#REF!</v>
      </c>
      <c r="H27" s="440"/>
      <c r="I27" s="408"/>
      <c r="J27" s="408"/>
      <c r="K27" s="408"/>
      <c r="L27" s="440"/>
      <c r="M27" s="440"/>
      <c r="N27" s="440"/>
    </row>
    <row r="28" spans="1:14">
      <c r="A28" s="100">
        <v>3</v>
      </c>
      <c r="B28" s="405" t="s">
        <v>70</v>
      </c>
      <c r="C28" s="394">
        <f>'010.2'!C31</f>
        <v>1400</v>
      </c>
      <c r="D28" s="394">
        <f>'010.2'!D31</f>
        <v>2000</v>
      </c>
      <c r="E28" s="394">
        <f>'010.2'!E31</f>
        <v>0</v>
      </c>
      <c r="F28" s="394" t="e">
        <f>'010.2'!F31</f>
        <v>#REF!</v>
      </c>
      <c r="G28" s="394" t="e">
        <f>'010.2'!G31</f>
        <v>#REF!</v>
      </c>
      <c r="H28" s="440"/>
      <c r="I28" s="440"/>
      <c r="J28" s="440"/>
      <c r="K28" s="440"/>
      <c r="L28" s="440"/>
      <c r="M28" s="440"/>
      <c r="N28" s="440"/>
    </row>
    <row r="29" spans="1:14">
      <c r="A29" s="100">
        <v>4</v>
      </c>
      <c r="B29" s="393" t="s">
        <v>288</v>
      </c>
      <c r="C29" s="394">
        <f>'010.2'!C32</f>
        <v>190270</v>
      </c>
      <c r="D29" s="394">
        <f>'010.2'!D32</f>
        <v>190283</v>
      </c>
      <c r="E29" s="394">
        <f>'010.2'!E32</f>
        <v>0</v>
      </c>
      <c r="F29" s="394" t="e">
        <f>'010.2'!F32</f>
        <v>#REF!</v>
      </c>
      <c r="G29" s="394" t="e">
        <f>'010.2'!G32</f>
        <v>#REF!</v>
      </c>
      <c r="H29" s="440"/>
      <c r="I29" s="440"/>
      <c r="J29" s="440"/>
      <c r="K29" s="440"/>
      <c r="L29" s="440"/>
      <c r="M29" s="440"/>
      <c r="N29" s="440"/>
    </row>
    <row r="30" spans="1:14">
      <c r="A30" s="543" t="s">
        <v>21</v>
      </c>
      <c r="B30" s="284" t="s">
        <v>392</v>
      </c>
      <c r="C30" s="409">
        <f>'010.2'!C33</f>
        <v>737729</v>
      </c>
      <c r="D30" s="409">
        <f>'010.2'!D33</f>
        <v>741859</v>
      </c>
      <c r="E30" s="409">
        <f>'010.2'!E33</f>
        <v>20689.550999999999</v>
      </c>
      <c r="F30" s="409">
        <f>'010.2'!F33</f>
        <v>0</v>
      </c>
      <c r="G30" s="409" t="e">
        <f>'010.2'!G33</f>
        <v>#REF!</v>
      </c>
      <c r="H30" s="440"/>
      <c r="I30" s="440"/>
      <c r="J30" s="440"/>
      <c r="K30" s="440"/>
      <c r="L30" s="440"/>
      <c r="M30" s="440"/>
      <c r="N30" s="440"/>
    </row>
    <row r="31" spans="1:14">
      <c r="A31" s="401">
        <v>1</v>
      </c>
      <c r="B31" s="405" t="s">
        <v>228</v>
      </c>
      <c r="C31" s="408">
        <f>'010.2'!C34</f>
        <v>158319</v>
      </c>
      <c r="D31" s="408">
        <f>'010.2'!D34</f>
        <v>158319</v>
      </c>
      <c r="E31" s="408">
        <f>'010.2'!E34</f>
        <v>3304.2730000000001</v>
      </c>
      <c r="F31" s="408">
        <f>'010.2'!F34</f>
        <v>0</v>
      </c>
      <c r="G31" s="408" t="e">
        <f>'010.2'!G34</f>
        <v>#REF!</v>
      </c>
      <c r="H31" s="440"/>
      <c r="I31" s="440"/>
      <c r="J31" s="440"/>
      <c r="K31" s="440"/>
      <c r="L31" s="440"/>
      <c r="M31" s="440"/>
      <c r="N31" s="440"/>
    </row>
    <row r="32" spans="1:14">
      <c r="A32" s="401">
        <v>2</v>
      </c>
      <c r="B32" s="405" t="s">
        <v>80</v>
      </c>
      <c r="C32" s="408">
        <f>'010.2'!C35</f>
        <v>579113</v>
      </c>
      <c r="D32" s="408">
        <f>'010.2'!D35</f>
        <v>579113</v>
      </c>
      <c r="E32" s="408">
        <f>'010.2'!E35</f>
        <v>17385.277999999998</v>
      </c>
      <c r="F32" s="408">
        <f>'010.2'!F35</f>
        <v>0</v>
      </c>
      <c r="G32" s="408" t="e">
        <f>'010.2'!G35</f>
        <v>#REF!</v>
      </c>
      <c r="H32" s="440"/>
      <c r="I32" s="440"/>
      <c r="J32" s="440"/>
      <c r="K32" s="440"/>
      <c r="L32" s="440"/>
      <c r="M32" s="440"/>
      <c r="N32" s="440"/>
    </row>
    <row r="33" spans="1:14">
      <c r="A33" s="401">
        <v>3</v>
      </c>
      <c r="B33" s="405" t="s">
        <v>291</v>
      </c>
      <c r="C33" s="408">
        <f>'010.2'!C36</f>
        <v>297</v>
      </c>
      <c r="D33" s="408">
        <f>'010.2'!D36</f>
        <v>4427</v>
      </c>
      <c r="E33" s="408">
        <f>'010.2'!E36</f>
        <v>0</v>
      </c>
      <c r="F33" s="408">
        <f>'010.2'!F36</f>
        <v>0</v>
      </c>
      <c r="G33" s="408" t="e">
        <f>'010.2'!G36</f>
        <v>#REF!</v>
      </c>
      <c r="H33" s="440"/>
      <c r="I33" s="440"/>
      <c r="J33" s="440"/>
      <c r="K33" s="440"/>
      <c r="L33" s="440"/>
      <c r="M33" s="440"/>
      <c r="N33" s="440"/>
    </row>
    <row r="34" spans="1:14">
      <c r="A34" s="387" t="s">
        <v>69</v>
      </c>
      <c r="B34" s="283" t="s">
        <v>287</v>
      </c>
      <c r="C34" s="409">
        <f>'010.2'!C37</f>
        <v>0</v>
      </c>
      <c r="D34" s="409">
        <f>'010.2'!D37</f>
        <v>0</v>
      </c>
      <c r="E34" s="409" t="e">
        <f>'010.2'!E37</f>
        <v>#REF!</v>
      </c>
      <c r="F34" s="409">
        <f>'010.2'!F37</f>
        <v>0</v>
      </c>
      <c r="G34" s="409">
        <f>'010.2'!G37</f>
        <v>0</v>
      </c>
      <c r="H34" s="440"/>
      <c r="I34" s="440"/>
      <c r="J34" s="440"/>
      <c r="K34" s="440"/>
      <c r="L34" s="440"/>
      <c r="M34" s="440"/>
      <c r="N34" s="440"/>
    </row>
    <row r="35" spans="1:14">
      <c r="A35" s="441" t="s">
        <v>71</v>
      </c>
      <c r="B35" s="442" t="s">
        <v>90</v>
      </c>
      <c r="C35" s="552">
        <f>'010.2'!C38</f>
        <v>0</v>
      </c>
      <c r="D35" s="552">
        <f>'010.2'!D38</f>
        <v>0</v>
      </c>
      <c r="E35" s="552">
        <f>'010.2'!E38</f>
        <v>0</v>
      </c>
      <c r="F35" s="552">
        <f>'010.2'!F38</f>
        <v>0</v>
      </c>
      <c r="G35" s="552" t="e">
        <f>'010.2'!G38</f>
        <v>#REF!</v>
      </c>
      <c r="H35" s="484"/>
      <c r="I35" s="484"/>
      <c r="J35" s="484"/>
      <c r="K35" s="484"/>
      <c r="L35" s="484"/>
      <c r="M35" s="484"/>
      <c r="N35" s="484"/>
    </row>
  </sheetData>
  <mergeCells count="6">
    <mergeCell ref="B1:L1"/>
    <mergeCell ref="A4:A5"/>
    <mergeCell ref="B4:B5"/>
    <mergeCell ref="C4:D4"/>
    <mergeCell ref="E4:K4"/>
    <mergeCell ref="L4:N4"/>
  </mergeCells>
  <pageMargins left="0.70866141732283472" right="0.70866141732283472" top="0.74803149606299213" bottom="0.74803149606299213" header="0.31496062992125984" footer="0.31496062992125984"/>
  <pageSetup scale="6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7" workbookViewId="0">
      <selection sqref="A1:XFD1048576"/>
    </sheetView>
  </sheetViews>
  <sheetFormatPr defaultRowHeight="18.75"/>
  <cols>
    <col min="1" max="1" width="9.140625" style="4"/>
    <col min="2" max="2" width="56" style="4" customWidth="1"/>
    <col min="3" max="6" width="13.85546875" style="4" customWidth="1"/>
    <col min="7" max="16384" width="9.140625" style="4"/>
  </cols>
  <sheetData>
    <row r="1" spans="1:6">
      <c r="A1" s="563"/>
    </row>
    <row r="2" spans="1:6">
      <c r="A2" s="641" t="s">
        <v>428</v>
      </c>
      <c r="B2" s="641"/>
      <c r="C2" s="641"/>
      <c r="D2" s="641"/>
      <c r="E2" s="641"/>
      <c r="F2" s="641"/>
    </row>
    <row r="3" spans="1:6">
      <c r="A3" s="642" t="s">
        <v>362</v>
      </c>
      <c r="B3" s="642"/>
      <c r="C3" s="642"/>
      <c r="D3" s="642"/>
      <c r="E3" s="642"/>
      <c r="F3" s="642"/>
    </row>
    <row r="4" spans="1:6">
      <c r="A4" s="564"/>
      <c r="B4" s="564"/>
      <c r="C4" s="564"/>
      <c r="D4" s="564"/>
      <c r="E4" s="564"/>
      <c r="F4" s="564"/>
    </row>
    <row r="5" spans="1:6">
      <c r="F5" s="565" t="s">
        <v>312</v>
      </c>
    </row>
    <row r="6" spans="1:6" ht="75">
      <c r="A6" s="566" t="s">
        <v>19</v>
      </c>
      <c r="B6" s="566" t="s">
        <v>410</v>
      </c>
      <c r="C6" s="567" t="s">
        <v>429</v>
      </c>
      <c r="D6" s="567" t="s">
        <v>430</v>
      </c>
      <c r="E6" s="566" t="s">
        <v>431</v>
      </c>
      <c r="F6" s="566" t="s">
        <v>411</v>
      </c>
    </row>
    <row r="7" spans="1:6">
      <c r="A7" s="567" t="s">
        <v>27</v>
      </c>
      <c r="B7" s="567" t="s">
        <v>79</v>
      </c>
      <c r="C7" s="568">
        <v>1</v>
      </c>
      <c r="D7" s="568">
        <v>2</v>
      </c>
      <c r="E7" s="567">
        <v>3</v>
      </c>
      <c r="F7" s="567">
        <v>4</v>
      </c>
    </row>
    <row r="8" spans="1:6">
      <c r="A8" s="569" t="s">
        <v>27</v>
      </c>
      <c r="B8" s="570" t="s">
        <v>412</v>
      </c>
      <c r="C8" s="571"/>
      <c r="D8" s="571"/>
      <c r="E8" s="571"/>
      <c r="F8" s="572"/>
    </row>
    <row r="9" spans="1:6">
      <c r="A9" s="573" t="s">
        <v>20</v>
      </c>
      <c r="B9" s="574" t="s">
        <v>413</v>
      </c>
      <c r="C9" s="575"/>
      <c r="D9" s="575"/>
      <c r="E9" s="575"/>
      <c r="F9" s="576"/>
    </row>
    <row r="10" spans="1:6">
      <c r="A10" s="575">
        <v>1</v>
      </c>
      <c r="B10" s="577" t="s">
        <v>414</v>
      </c>
      <c r="C10" s="575"/>
      <c r="D10" s="575"/>
      <c r="E10" s="575"/>
      <c r="F10" s="576"/>
    </row>
    <row r="11" spans="1:6">
      <c r="A11" s="575">
        <v>2</v>
      </c>
      <c r="B11" s="577" t="s">
        <v>267</v>
      </c>
      <c r="C11" s="575"/>
      <c r="D11" s="575"/>
      <c r="E11" s="575"/>
      <c r="F11" s="575"/>
    </row>
    <row r="12" spans="1:6">
      <c r="A12" s="575" t="s">
        <v>31</v>
      </c>
      <c r="B12" s="577" t="s">
        <v>338</v>
      </c>
      <c r="C12" s="575"/>
      <c r="D12" s="575"/>
      <c r="E12" s="575"/>
      <c r="F12" s="575"/>
    </row>
    <row r="13" spans="1:6">
      <c r="A13" s="575" t="s">
        <v>31</v>
      </c>
      <c r="B13" s="577" t="s">
        <v>339</v>
      </c>
      <c r="C13" s="575"/>
      <c r="D13" s="575"/>
      <c r="E13" s="575"/>
      <c r="F13" s="575"/>
    </row>
    <row r="14" spans="1:6">
      <c r="A14" s="575">
        <v>3</v>
      </c>
      <c r="B14" s="577" t="s">
        <v>12</v>
      </c>
      <c r="C14" s="575"/>
      <c r="D14" s="575"/>
      <c r="E14" s="575"/>
      <c r="F14" s="575"/>
    </row>
    <row r="15" spans="1:6">
      <c r="A15" s="575">
        <v>4</v>
      </c>
      <c r="B15" s="577" t="s">
        <v>415</v>
      </c>
      <c r="C15" s="575"/>
      <c r="D15" s="575"/>
      <c r="E15" s="575"/>
      <c r="F15" s="575"/>
    </row>
    <row r="16" spans="1:6">
      <c r="A16" s="575">
        <v>5</v>
      </c>
      <c r="B16" s="577" t="s">
        <v>353</v>
      </c>
      <c r="C16" s="575"/>
      <c r="D16" s="575"/>
      <c r="E16" s="575"/>
      <c r="F16" s="576"/>
    </row>
    <row r="17" spans="1:6">
      <c r="A17" s="573" t="s">
        <v>21</v>
      </c>
      <c r="B17" s="574" t="s">
        <v>416</v>
      </c>
      <c r="C17" s="575"/>
      <c r="D17" s="575"/>
      <c r="E17" s="575"/>
      <c r="F17" s="576"/>
    </row>
    <row r="18" spans="1:6">
      <c r="A18" s="575">
        <v>1</v>
      </c>
      <c r="B18" s="577" t="s">
        <v>417</v>
      </c>
      <c r="C18" s="575"/>
      <c r="D18" s="575"/>
      <c r="E18" s="575"/>
      <c r="F18" s="576"/>
    </row>
    <row r="19" spans="1:6">
      <c r="A19" s="575">
        <v>2</v>
      </c>
      <c r="B19" s="577" t="s">
        <v>418</v>
      </c>
      <c r="C19" s="575"/>
      <c r="D19" s="575"/>
      <c r="E19" s="575"/>
      <c r="F19" s="576"/>
    </row>
    <row r="20" spans="1:6">
      <c r="A20" s="575" t="s">
        <v>31</v>
      </c>
      <c r="B20" s="577" t="s">
        <v>419</v>
      </c>
      <c r="C20" s="575"/>
      <c r="D20" s="575"/>
      <c r="E20" s="575"/>
      <c r="F20" s="576"/>
    </row>
    <row r="21" spans="1:6">
      <c r="A21" s="575" t="s">
        <v>31</v>
      </c>
      <c r="B21" s="577" t="s">
        <v>420</v>
      </c>
      <c r="C21" s="575"/>
      <c r="D21" s="575"/>
      <c r="E21" s="575"/>
      <c r="F21" s="576"/>
    </row>
    <row r="22" spans="1:6">
      <c r="A22" s="575">
        <v>3</v>
      </c>
      <c r="B22" s="577" t="s">
        <v>421</v>
      </c>
      <c r="C22" s="575"/>
      <c r="D22" s="575"/>
      <c r="E22" s="575"/>
      <c r="F22" s="576"/>
    </row>
    <row r="23" spans="1:6">
      <c r="A23" s="573" t="s">
        <v>69</v>
      </c>
      <c r="B23" s="574" t="s">
        <v>422</v>
      </c>
      <c r="C23" s="575"/>
      <c r="D23" s="575"/>
      <c r="E23" s="575"/>
      <c r="F23" s="576"/>
    </row>
    <row r="24" spans="1:6">
      <c r="A24" s="573" t="s">
        <v>79</v>
      </c>
      <c r="B24" s="574" t="s">
        <v>423</v>
      </c>
      <c r="C24" s="575"/>
      <c r="D24" s="575"/>
      <c r="E24" s="575"/>
      <c r="F24" s="576"/>
    </row>
    <row r="25" spans="1:6">
      <c r="A25" s="573" t="s">
        <v>20</v>
      </c>
      <c r="B25" s="574" t="s">
        <v>413</v>
      </c>
      <c r="C25" s="575"/>
      <c r="D25" s="575"/>
      <c r="E25" s="575"/>
      <c r="F25" s="576"/>
    </row>
    <row r="26" spans="1:6">
      <c r="A26" s="575">
        <v>1</v>
      </c>
      <c r="B26" s="577" t="s">
        <v>424</v>
      </c>
      <c r="C26" s="575"/>
      <c r="D26" s="575"/>
      <c r="E26" s="575"/>
      <c r="F26" s="576"/>
    </row>
    <row r="27" spans="1:6">
      <c r="A27" s="575">
        <v>2</v>
      </c>
      <c r="B27" s="577" t="s">
        <v>425</v>
      </c>
      <c r="C27" s="575"/>
      <c r="D27" s="575"/>
      <c r="E27" s="575"/>
      <c r="F27" s="576"/>
    </row>
    <row r="28" spans="1:6">
      <c r="A28" s="575" t="s">
        <v>31</v>
      </c>
      <c r="B28" s="577" t="s">
        <v>338</v>
      </c>
      <c r="C28" s="575"/>
      <c r="D28" s="575"/>
      <c r="E28" s="575"/>
      <c r="F28" s="576"/>
    </row>
    <row r="29" spans="1:6">
      <c r="A29" s="575" t="s">
        <v>31</v>
      </c>
      <c r="B29" s="577" t="s">
        <v>339</v>
      </c>
      <c r="C29" s="575"/>
      <c r="D29" s="575"/>
      <c r="E29" s="575"/>
      <c r="F29" s="576"/>
    </row>
    <row r="30" spans="1:6">
      <c r="A30" s="575">
        <v>3</v>
      </c>
      <c r="B30" s="577" t="s">
        <v>415</v>
      </c>
      <c r="C30" s="575"/>
      <c r="D30" s="575"/>
      <c r="E30" s="575"/>
      <c r="F30" s="575"/>
    </row>
    <row r="31" spans="1:6">
      <c r="A31" s="575">
        <v>4</v>
      </c>
      <c r="B31" s="577" t="s">
        <v>353</v>
      </c>
      <c r="C31" s="575"/>
      <c r="D31" s="575"/>
      <c r="E31" s="575"/>
      <c r="F31" s="576"/>
    </row>
    <row r="32" spans="1:6">
      <c r="A32" s="573" t="s">
        <v>21</v>
      </c>
      <c r="B32" s="574" t="s">
        <v>416</v>
      </c>
      <c r="C32" s="575"/>
      <c r="D32" s="575"/>
      <c r="E32" s="575"/>
      <c r="F32" s="576"/>
    </row>
    <row r="33" spans="1:6">
      <c r="A33" s="575">
        <v>1</v>
      </c>
      <c r="B33" s="577" t="s">
        <v>426</v>
      </c>
      <c r="C33" s="575"/>
      <c r="D33" s="575"/>
      <c r="E33" s="575"/>
      <c r="F33" s="576"/>
    </row>
    <row r="34" spans="1:6">
      <c r="A34" s="575">
        <v>2</v>
      </c>
      <c r="B34" s="577" t="s">
        <v>427</v>
      </c>
      <c r="C34" s="575"/>
      <c r="D34" s="575"/>
      <c r="E34" s="575"/>
      <c r="F34" s="576"/>
    </row>
    <row r="35" spans="1:6">
      <c r="A35" s="575" t="s">
        <v>31</v>
      </c>
      <c r="B35" s="577" t="s">
        <v>419</v>
      </c>
      <c r="C35" s="575"/>
      <c r="D35" s="575"/>
      <c r="E35" s="575"/>
      <c r="F35" s="576"/>
    </row>
    <row r="36" spans="1:6">
      <c r="A36" s="575" t="s">
        <v>31</v>
      </c>
      <c r="B36" s="577" t="s">
        <v>420</v>
      </c>
      <c r="C36" s="575"/>
      <c r="D36" s="575"/>
      <c r="E36" s="575"/>
      <c r="F36" s="576"/>
    </row>
    <row r="37" spans="1:6">
      <c r="A37" s="578">
        <v>3</v>
      </c>
      <c r="B37" s="579" t="s">
        <v>421</v>
      </c>
      <c r="C37" s="578"/>
      <c r="D37" s="578"/>
      <c r="E37" s="578"/>
      <c r="F37" s="578"/>
    </row>
    <row r="39" spans="1:6">
      <c r="A39" s="563" t="s">
        <v>432</v>
      </c>
    </row>
    <row r="40" spans="1:6">
      <c r="A40" s="563" t="s">
        <v>433</v>
      </c>
    </row>
  </sheetData>
  <mergeCells count="2">
    <mergeCell ref="A2:F2"/>
    <mergeCell ref="A3:F3"/>
  </mergeCells>
  <pageMargins left="0.70866141732283472" right="0.70866141732283472" top="0.74803149606299213" bottom="0.74803149606299213" header="0.31496062992125984" footer="0.31496062992125984"/>
  <pageSetup orientation="portrait" r:id="rId1"/>
  <headerFooter>
    <oddHeader>&amp;LUBND TỈNH ĐỒNG THÁP&amp;R36/CK-NSNN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I18" sqref="I18"/>
    </sheetView>
  </sheetViews>
  <sheetFormatPr defaultRowHeight="12.75"/>
  <cols>
    <col min="2" max="2" width="54.5703125" customWidth="1"/>
    <col min="3" max="3" width="13.42578125" customWidth="1"/>
    <col min="4" max="4" width="11.7109375" customWidth="1"/>
    <col min="5" max="5" width="17.85546875" customWidth="1"/>
  </cols>
  <sheetData>
    <row r="1" spans="1:5" ht="45" customHeight="1">
      <c r="A1" s="644" t="s">
        <v>446</v>
      </c>
      <c r="B1" s="644"/>
      <c r="C1" s="644"/>
      <c r="D1" s="644"/>
      <c r="E1" s="644"/>
    </row>
    <row r="2" spans="1:5">
      <c r="A2" s="645" t="s">
        <v>362</v>
      </c>
      <c r="B2" s="645"/>
      <c r="C2" s="645"/>
      <c r="D2" s="645"/>
      <c r="E2" s="645"/>
    </row>
    <row r="3" spans="1:5">
      <c r="A3" s="556"/>
      <c r="B3" s="556"/>
      <c r="C3" s="556"/>
      <c r="D3" s="556"/>
      <c r="E3" s="556"/>
    </row>
    <row r="4" spans="1:5">
      <c r="E4" s="557" t="s">
        <v>312</v>
      </c>
    </row>
    <row r="5" spans="1:5">
      <c r="A5" s="643" t="s">
        <v>19</v>
      </c>
      <c r="B5" s="643" t="s">
        <v>410</v>
      </c>
      <c r="C5" s="643" t="s">
        <v>18</v>
      </c>
      <c r="D5" s="643" t="s">
        <v>434</v>
      </c>
      <c r="E5" s="643"/>
    </row>
    <row r="6" spans="1:5" ht="37.5" customHeight="1">
      <c r="A6" s="643"/>
      <c r="B6" s="643"/>
      <c r="C6" s="643"/>
      <c r="D6" s="558" t="s">
        <v>412</v>
      </c>
      <c r="E6" s="558" t="s">
        <v>423</v>
      </c>
    </row>
    <row r="7" spans="1:5">
      <c r="A7" s="580" t="s">
        <v>27</v>
      </c>
      <c r="B7" s="581" t="s">
        <v>79</v>
      </c>
      <c r="C7" s="581" t="s">
        <v>241</v>
      </c>
      <c r="D7" s="581">
        <v>2</v>
      </c>
      <c r="E7" s="582">
        <v>3</v>
      </c>
    </row>
    <row r="8" spans="1:5">
      <c r="A8" s="583"/>
      <c r="B8" s="584" t="s">
        <v>306</v>
      </c>
      <c r="C8" s="584"/>
      <c r="D8" s="584"/>
      <c r="E8" s="585"/>
    </row>
    <row r="9" spans="1:5">
      <c r="A9" s="583" t="s">
        <v>27</v>
      </c>
      <c r="B9" s="584" t="s">
        <v>435</v>
      </c>
      <c r="C9" s="586"/>
      <c r="D9" s="586"/>
      <c r="E9" s="587"/>
    </row>
    <row r="10" spans="1:5">
      <c r="A10" s="583" t="s">
        <v>20</v>
      </c>
      <c r="B10" s="584" t="s">
        <v>256</v>
      </c>
      <c r="C10" s="584"/>
      <c r="D10" s="584"/>
      <c r="E10" s="585"/>
    </row>
    <row r="11" spans="1:5">
      <c r="A11" s="580">
        <v>1</v>
      </c>
      <c r="B11" s="586" t="s">
        <v>436</v>
      </c>
      <c r="C11" s="586"/>
      <c r="D11" s="586"/>
      <c r="E11" s="587"/>
    </row>
    <row r="12" spans="1:5">
      <c r="A12" s="580"/>
      <c r="B12" s="586" t="s">
        <v>437</v>
      </c>
      <c r="C12" s="586"/>
      <c r="D12" s="586"/>
      <c r="E12" s="587"/>
    </row>
    <row r="13" spans="1:5">
      <c r="A13" s="580" t="s">
        <v>31</v>
      </c>
      <c r="B13" s="588" t="s">
        <v>438</v>
      </c>
      <c r="C13" s="586"/>
      <c r="D13" s="586"/>
      <c r="E13" s="587"/>
    </row>
    <row r="14" spans="1:5">
      <c r="A14" s="580" t="s">
        <v>31</v>
      </c>
      <c r="B14" s="588" t="s">
        <v>401</v>
      </c>
      <c r="C14" s="586"/>
      <c r="D14" s="586"/>
      <c r="E14" s="587"/>
    </row>
    <row r="15" spans="1:5">
      <c r="A15" s="580"/>
      <c r="B15" s="586" t="s">
        <v>439</v>
      </c>
      <c r="C15" s="586"/>
      <c r="D15" s="586"/>
      <c r="E15" s="587"/>
    </row>
    <row r="16" spans="1:5">
      <c r="A16" s="580" t="s">
        <v>31</v>
      </c>
      <c r="B16" s="588" t="s">
        <v>402</v>
      </c>
      <c r="C16" s="586"/>
      <c r="D16" s="586"/>
      <c r="E16" s="587"/>
    </row>
    <row r="17" spans="1:5">
      <c r="A17" s="580" t="s">
        <v>31</v>
      </c>
      <c r="B17" s="588" t="s">
        <v>403</v>
      </c>
      <c r="C17" s="586"/>
      <c r="D17" s="586"/>
      <c r="E17" s="587"/>
    </row>
    <row r="18" spans="1:5" ht="51">
      <c r="A18" s="580">
        <v>2</v>
      </c>
      <c r="B18" s="586" t="s">
        <v>440</v>
      </c>
      <c r="C18" s="586"/>
      <c r="D18" s="586"/>
      <c r="E18" s="587"/>
    </row>
    <row r="19" spans="1:5">
      <c r="A19" s="580">
        <v>3</v>
      </c>
      <c r="B19" s="586" t="s">
        <v>257</v>
      </c>
      <c r="C19" s="586"/>
      <c r="D19" s="586"/>
      <c r="E19" s="587"/>
    </row>
    <row r="20" spans="1:5">
      <c r="A20" s="583" t="s">
        <v>21</v>
      </c>
      <c r="B20" s="584" t="s">
        <v>258</v>
      </c>
      <c r="C20" s="586"/>
      <c r="D20" s="586"/>
      <c r="E20" s="587"/>
    </row>
    <row r="21" spans="1:5">
      <c r="A21" s="580"/>
      <c r="B21" s="588" t="s">
        <v>269</v>
      </c>
      <c r="C21" s="586"/>
      <c r="D21" s="586"/>
      <c r="E21" s="587"/>
    </row>
    <row r="22" spans="1:5">
      <c r="A22" s="580">
        <v>1</v>
      </c>
      <c r="B22" s="588" t="s">
        <v>438</v>
      </c>
      <c r="C22" s="586"/>
      <c r="D22" s="586"/>
      <c r="E22" s="587"/>
    </row>
    <row r="23" spans="1:5">
      <c r="A23" s="580">
        <v>2</v>
      </c>
      <c r="B23" s="588" t="s">
        <v>401</v>
      </c>
      <c r="C23" s="586"/>
      <c r="D23" s="586"/>
      <c r="E23" s="587"/>
    </row>
    <row r="24" spans="1:5">
      <c r="A24" s="583" t="s">
        <v>69</v>
      </c>
      <c r="B24" s="584" t="s">
        <v>302</v>
      </c>
      <c r="C24" s="586"/>
      <c r="D24" s="586"/>
      <c r="E24" s="587"/>
    </row>
    <row r="25" spans="1:5">
      <c r="A25" s="583" t="s">
        <v>71</v>
      </c>
      <c r="B25" s="584" t="s">
        <v>70</v>
      </c>
      <c r="C25" s="586"/>
      <c r="D25" s="586"/>
      <c r="E25" s="587"/>
    </row>
    <row r="26" spans="1:5">
      <c r="A26" s="583" t="s">
        <v>73</v>
      </c>
      <c r="B26" s="584" t="s">
        <v>286</v>
      </c>
      <c r="C26" s="586"/>
      <c r="D26" s="586"/>
      <c r="E26" s="587"/>
    </row>
    <row r="27" spans="1:5">
      <c r="A27" s="583" t="s">
        <v>74</v>
      </c>
      <c r="B27" s="584" t="s">
        <v>354</v>
      </c>
      <c r="C27" s="586"/>
      <c r="D27" s="586"/>
      <c r="E27" s="587"/>
    </row>
    <row r="28" spans="1:5">
      <c r="A28" s="583" t="s">
        <v>79</v>
      </c>
      <c r="B28" s="584" t="s">
        <v>441</v>
      </c>
      <c r="C28" s="586"/>
      <c r="D28" s="586"/>
      <c r="E28" s="587"/>
    </row>
    <row r="29" spans="1:5">
      <c r="A29" s="583" t="s">
        <v>20</v>
      </c>
      <c r="B29" s="584" t="s">
        <v>355</v>
      </c>
      <c r="C29" s="586"/>
      <c r="D29" s="586"/>
      <c r="E29" s="587"/>
    </row>
    <row r="30" spans="1:5">
      <c r="A30" s="583"/>
      <c r="B30" s="586" t="s">
        <v>442</v>
      </c>
      <c r="C30" s="586"/>
      <c r="D30" s="586"/>
      <c r="E30" s="587"/>
    </row>
    <row r="31" spans="1:5">
      <c r="A31" s="583" t="s">
        <v>21</v>
      </c>
      <c r="B31" s="584" t="s">
        <v>443</v>
      </c>
      <c r="C31" s="586"/>
      <c r="D31" s="586"/>
      <c r="E31" s="587"/>
    </row>
    <row r="32" spans="1:5">
      <c r="A32" s="583"/>
      <c r="B32" s="586" t="s">
        <v>444</v>
      </c>
      <c r="C32" s="586"/>
      <c r="D32" s="586"/>
      <c r="E32" s="587"/>
    </row>
    <row r="33" spans="1:5" ht="13.5" thickBot="1">
      <c r="A33" s="589" t="s">
        <v>83</v>
      </c>
      <c r="B33" s="590" t="s">
        <v>445</v>
      </c>
      <c r="C33" s="591"/>
      <c r="D33" s="591"/>
      <c r="E33" s="592"/>
    </row>
  </sheetData>
  <mergeCells count="6">
    <mergeCell ref="A5:A6"/>
    <mergeCell ref="B5:B6"/>
    <mergeCell ref="C5:C6"/>
    <mergeCell ref="D5:E5"/>
    <mergeCell ref="A1:E1"/>
    <mergeCell ref="A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H16" sqref="H16"/>
    </sheetView>
  </sheetViews>
  <sheetFormatPr defaultRowHeight="12.75"/>
  <cols>
    <col min="2" max="2" width="39.85546875" customWidth="1"/>
  </cols>
  <sheetData>
    <row r="1" spans="1:15">
      <c r="A1" s="647" t="s">
        <v>447</v>
      </c>
      <c r="B1" s="647"/>
      <c r="C1" s="647"/>
      <c r="D1" s="647"/>
      <c r="E1" s="647"/>
      <c r="F1" s="647"/>
      <c r="G1" s="647"/>
      <c r="H1" s="647"/>
      <c r="I1" s="647"/>
      <c r="J1" s="647"/>
      <c r="K1" s="647"/>
      <c r="L1" s="647"/>
      <c r="M1" s="647"/>
      <c r="N1" s="647"/>
      <c r="O1" s="647"/>
    </row>
    <row r="2" spans="1:15">
      <c r="A2" s="645" t="s">
        <v>362</v>
      </c>
      <c r="B2" s="645"/>
      <c r="C2" s="645"/>
      <c r="D2" s="645"/>
      <c r="E2" s="645"/>
      <c r="F2" s="645"/>
      <c r="G2" s="645"/>
      <c r="H2" s="645"/>
      <c r="I2" s="645"/>
      <c r="J2" s="645"/>
      <c r="K2" s="645"/>
      <c r="L2" s="645"/>
      <c r="M2" s="645"/>
      <c r="N2" s="645"/>
      <c r="O2" s="645"/>
    </row>
    <row r="3" spans="1:15">
      <c r="A3" s="556"/>
      <c r="B3" s="556"/>
      <c r="C3" s="556"/>
      <c r="D3" s="556"/>
      <c r="E3" s="556"/>
      <c r="F3" s="556"/>
      <c r="G3" s="556"/>
      <c r="H3" s="556"/>
      <c r="I3" s="556"/>
      <c r="J3" s="556"/>
      <c r="K3" s="556"/>
      <c r="L3" s="556"/>
      <c r="M3" s="556"/>
      <c r="N3" s="556"/>
      <c r="O3" s="556"/>
    </row>
    <row r="4" spans="1:15">
      <c r="O4" s="557" t="s">
        <v>312</v>
      </c>
    </row>
    <row r="5" spans="1:15">
      <c r="A5" s="646" t="s">
        <v>19</v>
      </c>
      <c r="B5" s="646" t="s">
        <v>313</v>
      </c>
      <c r="C5" s="646" t="s">
        <v>317</v>
      </c>
      <c r="D5" s="646" t="s">
        <v>448</v>
      </c>
      <c r="E5" s="646"/>
      <c r="F5" s="646"/>
      <c r="G5" s="646"/>
      <c r="H5" s="646"/>
      <c r="I5" s="646"/>
      <c r="J5" s="646"/>
      <c r="K5" s="646"/>
      <c r="L5" s="646"/>
      <c r="M5" s="646"/>
      <c r="N5" s="646"/>
      <c r="O5" s="646"/>
    </row>
    <row r="6" spans="1:15" ht="24.75" customHeight="1">
      <c r="A6" s="646"/>
      <c r="B6" s="646"/>
      <c r="C6" s="646"/>
      <c r="D6" s="646" t="s">
        <v>449</v>
      </c>
      <c r="E6" s="646" t="s">
        <v>450</v>
      </c>
      <c r="F6" s="646" t="s">
        <v>451</v>
      </c>
      <c r="G6" s="646" t="s">
        <v>452</v>
      </c>
      <c r="H6" s="646" t="s">
        <v>453</v>
      </c>
      <c r="I6" s="646" t="s">
        <v>454</v>
      </c>
      <c r="J6" s="646" t="s">
        <v>455</v>
      </c>
      <c r="K6" s="646" t="s">
        <v>456</v>
      </c>
      <c r="L6" s="646" t="s">
        <v>448</v>
      </c>
      <c r="M6" s="646"/>
      <c r="N6" s="646" t="s">
        <v>457</v>
      </c>
      <c r="O6" s="646" t="s">
        <v>458</v>
      </c>
    </row>
    <row r="7" spans="1:15" ht="114.75">
      <c r="A7" s="646"/>
      <c r="B7" s="646"/>
      <c r="C7" s="646"/>
      <c r="D7" s="646"/>
      <c r="E7" s="646"/>
      <c r="F7" s="646"/>
      <c r="G7" s="646"/>
      <c r="H7" s="646"/>
      <c r="I7" s="646"/>
      <c r="J7" s="646"/>
      <c r="K7" s="646"/>
      <c r="L7" s="559" t="s">
        <v>459</v>
      </c>
      <c r="M7" s="559" t="s">
        <v>460</v>
      </c>
      <c r="N7" s="646"/>
      <c r="O7" s="646"/>
    </row>
    <row r="8" spans="1:15">
      <c r="A8" s="559" t="s">
        <v>27</v>
      </c>
      <c r="B8" s="559" t="s">
        <v>79</v>
      </c>
      <c r="C8" s="559">
        <v>1</v>
      </c>
      <c r="D8" s="559">
        <v>2</v>
      </c>
      <c r="E8" s="559">
        <v>3</v>
      </c>
      <c r="F8" s="559">
        <v>4</v>
      </c>
      <c r="G8" s="559">
        <v>5</v>
      </c>
      <c r="H8" s="559">
        <v>6</v>
      </c>
      <c r="I8" s="559">
        <v>7</v>
      </c>
      <c r="J8" s="559">
        <v>8</v>
      </c>
      <c r="K8" s="559">
        <v>9</v>
      </c>
      <c r="L8" s="559">
        <v>10</v>
      </c>
      <c r="M8" s="559">
        <v>11</v>
      </c>
      <c r="N8" s="559">
        <v>12</v>
      </c>
      <c r="O8" s="559">
        <v>13</v>
      </c>
    </row>
    <row r="9" spans="1:15">
      <c r="A9" s="558"/>
      <c r="B9" s="558" t="s">
        <v>317</v>
      </c>
      <c r="C9" s="558"/>
      <c r="D9" s="558"/>
      <c r="E9" s="558"/>
      <c r="F9" s="558"/>
      <c r="G9" s="558"/>
      <c r="H9" s="558"/>
      <c r="I9" s="558"/>
      <c r="J9" s="558"/>
      <c r="K9" s="558"/>
      <c r="L9" s="558"/>
      <c r="M9" s="558"/>
      <c r="N9" s="558"/>
      <c r="O9" s="558"/>
    </row>
    <row r="10" spans="1:15">
      <c r="A10" s="559">
        <v>1</v>
      </c>
      <c r="B10" s="561" t="s">
        <v>328</v>
      </c>
      <c r="C10" s="559"/>
      <c r="D10" s="559"/>
      <c r="E10" s="559"/>
      <c r="F10" s="559"/>
      <c r="G10" s="559"/>
      <c r="H10" s="559"/>
      <c r="I10" s="559"/>
      <c r="J10" s="559"/>
      <c r="K10" s="559"/>
      <c r="L10" s="559"/>
      <c r="M10" s="559"/>
      <c r="N10" s="559"/>
      <c r="O10" s="559"/>
    </row>
    <row r="11" spans="1:15">
      <c r="A11" s="559">
        <v>2</v>
      </c>
      <c r="B11" s="561" t="s">
        <v>329</v>
      </c>
      <c r="C11" s="559"/>
      <c r="D11" s="559"/>
      <c r="E11" s="559"/>
      <c r="F11" s="559"/>
      <c r="G11" s="559"/>
      <c r="H11" s="559"/>
      <c r="I11" s="559"/>
      <c r="J11" s="559"/>
      <c r="K11" s="559"/>
      <c r="L11" s="559"/>
      <c r="M11" s="559"/>
      <c r="N11" s="559"/>
      <c r="O11" s="559"/>
    </row>
    <row r="12" spans="1:15">
      <c r="A12" s="559" t="s">
        <v>319</v>
      </c>
      <c r="B12" s="561" t="s">
        <v>319</v>
      </c>
      <c r="C12" s="559"/>
      <c r="D12" s="559"/>
      <c r="E12" s="559"/>
      <c r="F12" s="559"/>
      <c r="G12" s="559"/>
      <c r="H12" s="559"/>
      <c r="I12" s="559"/>
      <c r="J12" s="559"/>
      <c r="K12" s="559"/>
      <c r="L12" s="559"/>
      <c r="M12" s="559"/>
      <c r="N12" s="559"/>
      <c r="O12" s="559"/>
    </row>
  </sheetData>
  <mergeCells count="17">
    <mergeCell ref="A1:O1"/>
    <mergeCell ref="A2:O2"/>
    <mergeCell ref="A5:A7"/>
    <mergeCell ref="B5:B7"/>
    <mergeCell ref="C5:C7"/>
    <mergeCell ref="D5:O5"/>
    <mergeCell ref="D6:D7"/>
    <mergeCell ref="E6:E7"/>
    <mergeCell ref="F6:F7"/>
    <mergeCell ref="G6:G7"/>
    <mergeCell ref="H6:H7"/>
    <mergeCell ref="I6:I7"/>
    <mergeCell ref="J6:J7"/>
    <mergeCell ref="K6:K7"/>
    <mergeCell ref="L6:M6"/>
    <mergeCell ref="N6:N7"/>
    <mergeCell ref="O6:O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B6" sqref="B6:B8"/>
    </sheetView>
  </sheetViews>
  <sheetFormatPr defaultRowHeight="12.75"/>
  <cols>
    <col min="2" max="2" width="20" customWidth="1"/>
  </cols>
  <sheetData>
    <row r="1" spans="1:15">
      <c r="A1" s="647" t="s">
        <v>461</v>
      </c>
      <c r="B1" s="647"/>
      <c r="C1" s="647"/>
      <c r="D1" s="647"/>
      <c r="E1" s="647"/>
      <c r="F1" s="647"/>
      <c r="G1" s="647"/>
      <c r="H1" s="647"/>
      <c r="I1" s="647"/>
      <c r="J1" s="647"/>
      <c r="K1" s="647"/>
      <c r="L1" s="647"/>
      <c r="M1" s="647"/>
      <c r="N1" s="647"/>
      <c r="O1" s="647"/>
    </row>
    <row r="2" spans="1:15">
      <c r="A2" s="645" t="s">
        <v>362</v>
      </c>
      <c r="B2" s="645"/>
      <c r="C2" s="645"/>
      <c r="D2" s="645"/>
      <c r="E2" s="645"/>
      <c r="F2" s="645"/>
      <c r="G2" s="645"/>
      <c r="H2" s="645"/>
      <c r="I2" s="645"/>
      <c r="J2" s="645"/>
      <c r="K2" s="645"/>
      <c r="L2" s="645"/>
      <c r="M2" s="645"/>
      <c r="N2" s="645"/>
      <c r="O2" s="645"/>
    </row>
    <row r="3" spans="1:15">
      <c r="A3" s="556"/>
      <c r="B3" s="556"/>
      <c r="C3" s="556"/>
      <c r="D3" s="556"/>
      <c r="E3" s="556"/>
      <c r="F3" s="556"/>
      <c r="G3" s="556"/>
      <c r="H3" s="556"/>
      <c r="I3" s="556"/>
      <c r="J3" s="556"/>
      <c r="K3" s="556"/>
      <c r="L3" s="556"/>
      <c r="M3" s="556"/>
      <c r="N3" s="556"/>
      <c r="O3" s="556"/>
    </row>
    <row r="4" spans="1:15">
      <c r="O4" s="557" t="s">
        <v>312</v>
      </c>
    </row>
    <row r="5" spans="1:15">
      <c r="A5" s="648" t="s">
        <v>19</v>
      </c>
      <c r="B5" s="648" t="s">
        <v>313</v>
      </c>
      <c r="C5" s="648" t="s">
        <v>317</v>
      </c>
      <c r="D5" s="648" t="s">
        <v>448</v>
      </c>
      <c r="E5" s="648"/>
      <c r="F5" s="648"/>
      <c r="G5" s="648"/>
      <c r="H5" s="648"/>
      <c r="I5" s="648"/>
      <c r="J5" s="648"/>
      <c r="K5" s="648"/>
      <c r="L5" s="648"/>
      <c r="M5" s="648"/>
      <c r="N5" s="648"/>
      <c r="O5" s="648"/>
    </row>
    <row r="6" spans="1:15" ht="24.75" customHeight="1">
      <c r="A6" s="648"/>
      <c r="B6" s="648"/>
      <c r="C6" s="648"/>
      <c r="D6" s="648" t="s">
        <v>449</v>
      </c>
      <c r="E6" s="648" t="s">
        <v>450</v>
      </c>
      <c r="F6" s="648" t="s">
        <v>451</v>
      </c>
      <c r="G6" s="648" t="s">
        <v>452</v>
      </c>
      <c r="H6" s="648" t="s">
        <v>453</v>
      </c>
      <c r="I6" s="648" t="s">
        <v>454</v>
      </c>
      <c r="J6" s="648" t="s">
        <v>455</v>
      </c>
      <c r="K6" s="648" t="s">
        <v>456</v>
      </c>
      <c r="L6" s="648" t="s">
        <v>448</v>
      </c>
      <c r="M6" s="648"/>
      <c r="N6" s="648" t="s">
        <v>457</v>
      </c>
      <c r="O6" s="648" t="s">
        <v>458</v>
      </c>
    </row>
    <row r="7" spans="1:15" ht="114.75">
      <c r="A7" s="648"/>
      <c r="B7" s="648"/>
      <c r="C7" s="648"/>
      <c r="D7" s="648"/>
      <c r="E7" s="648"/>
      <c r="F7" s="648"/>
      <c r="G7" s="648"/>
      <c r="H7" s="648"/>
      <c r="I7" s="648"/>
      <c r="J7" s="648"/>
      <c r="K7" s="648"/>
      <c r="L7" s="593" t="s">
        <v>459</v>
      </c>
      <c r="M7" s="593" t="s">
        <v>460</v>
      </c>
      <c r="N7" s="648"/>
      <c r="O7" s="648"/>
    </row>
    <row r="8" spans="1:15">
      <c r="A8" s="593" t="s">
        <v>27</v>
      </c>
      <c r="B8" s="593" t="s">
        <v>79</v>
      </c>
      <c r="C8" s="593">
        <v>1</v>
      </c>
      <c r="D8" s="593">
        <v>2</v>
      </c>
      <c r="E8" s="593">
        <v>3</v>
      </c>
      <c r="F8" s="593">
        <v>4</v>
      </c>
      <c r="G8" s="593">
        <v>5</v>
      </c>
      <c r="H8" s="593">
        <v>6</v>
      </c>
      <c r="I8" s="593">
        <v>7</v>
      </c>
      <c r="J8" s="593">
        <v>8</v>
      </c>
      <c r="K8" s="593">
        <v>9</v>
      </c>
      <c r="L8" s="593">
        <v>10</v>
      </c>
      <c r="M8" s="593">
        <v>11</v>
      </c>
      <c r="N8" s="593">
        <v>12</v>
      </c>
      <c r="O8" s="593">
        <v>13</v>
      </c>
    </row>
    <row r="9" spans="1:15">
      <c r="A9" s="340"/>
      <c r="B9" s="340" t="s">
        <v>317</v>
      </c>
      <c r="C9" s="340"/>
      <c r="D9" s="340"/>
      <c r="E9" s="340"/>
      <c r="F9" s="340"/>
      <c r="G9" s="340"/>
      <c r="H9" s="340"/>
      <c r="I9" s="340"/>
      <c r="J9" s="340"/>
      <c r="K9" s="340"/>
      <c r="L9" s="340"/>
      <c r="M9" s="340"/>
      <c r="N9" s="340"/>
      <c r="O9" s="340"/>
    </row>
    <row r="10" spans="1:15">
      <c r="A10" s="593">
        <v>1</v>
      </c>
      <c r="B10" s="594" t="s">
        <v>328</v>
      </c>
      <c r="C10" s="340"/>
      <c r="D10" s="340"/>
      <c r="E10" s="340"/>
      <c r="F10" s="340"/>
      <c r="G10" s="340"/>
      <c r="H10" s="340"/>
      <c r="I10" s="340"/>
      <c r="J10" s="340"/>
      <c r="K10" s="340"/>
      <c r="L10" s="340"/>
      <c r="M10" s="340"/>
      <c r="N10" s="340"/>
      <c r="O10" s="340"/>
    </row>
    <row r="11" spans="1:15">
      <c r="A11" s="593">
        <v>2</v>
      </c>
      <c r="B11" s="594" t="s">
        <v>329</v>
      </c>
      <c r="C11" s="593"/>
      <c r="D11" s="593"/>
      <c r="E11" s="593"/>
      <c r="F11" s="593"/>
      <c r="G11" s="593"/>
      <c r="H11" s="593"/>
      <c r="I11" s="593"/>
      <c r="J11" s="593"/>
      <c r="K11" s="593"/>
      <c r="L11" s="593"/>
      <c r="M11" s="593"/>
      <c r="N11" s="593"/>
      <c r="O11" s="593"/>
    </row>
    <row r="12" spans="1:15">
      <c r="A12" s="593" t="s">
        <v>319</v>
      </c>
      <c r="B12" s="594" t="s">
        <v>319</v>
      </c>
      <c r="C12" s="593"/>
      <c r="D12" s="593"/>
      <c r="E12" s="593"/>
      <c r="F12" s="593"/>
      <c r="G12" s="593"/>
      <c r="H12" s="593"/>
      <c r="I12" s="593"/>
      <c r="J12" s="593"/>
      <c r="K12" s="593"/>
      <c r="L12" s="593"/>
      <c r="M12" s="593"/>
      <c r="N12" s="593"/>
      <c r="O12" s="593"/>
    </row>
  </sheetData>
  <mergeCells count="17">
    <mergeCell ref="A1:O1"/>
    <mergeCell ref="A2:O2"/>
    <mergeCell ref="A5:A7"/>
    <mergeCell ref="B5:B7"/>
    <mergeCell ref="C5:C7"/>
    <mergeCell ref="D5:O5"/>
    <mergeCell ref="D6:D7"/>
    <mergeCell ref="E6:E7"/>
    <mergeCell ref="F6:F7"/>
    <mergeCell ref="G6:G7"/>
    <mergeCell ref="H6:H7"/>
    <mergeCell ref="I6:I7"/>
    <mergeCell ref="J6:J7"/>
    <mergeCell ref="K6:K7"/>
    <mergeCell ref="L6:M6"/>
    <mergeCell ref="N6:N7"/>
    <mergeCell ref="O6:O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6" sqref="B6:B8"/>
    </sheetView>
  </sheetViews>
  <sheetFormatPr defaultRowHeight="12.75"/>
  <cols>
    <col min="2" max="2" width="35.85546875" customWidth="1"/>
    <col min="3" max="6" width="12.85546875" customWidth="1"/>
  </cols>
  <sheetData>
    <row r="1" spans="1:6">
      <c r="A1" s="647" t="s">
        <v>462</v>
      </c>
      <c r="B1" s="647"/>
      <c r="C1" s="647"/>
      <c r="D1" s="647"/>
      <c r="E1" s="647"/>
      <c r="F1" s="647"/>
    </row>
    <row r="2" spans="1:6">
      <c r="A2" s="645" t="s">
        <v>362</v>
      </c>
      <c r="B2" s="645"/>
      <c r="C2" s="645"/>
      <c r="D2" s="645"/>
      <c r="E2" s="645"/>
      <c r="F2" s="645"/>
    </row>
    <row r="3" spans="1:6">
      <c r="A3" s="556"/>
      <c r="B3" s="556"/>
      <c r="C3" s="556"/>
      <c r="D3" s="556"/>
      <c r="E3" s="556"/>
      <c r="F3" s="556"/>
    </row>
    <row r="4" spans="1:6">
      <c r="F4" s="557" t="s">
        <v>463</v>
      </c>
    </row>
    <row r="5" spans="1:6">
      <c r="A5" s="649" t="s">
        <v>219</v>
      </c>
      <c r="B5" s="649" t="s">
        <v>464</v>
      </c>
      <c r="C5" s="649" t="s">
        <v>465</v>
      </c>
      <c r="D5" s="649"/>
      <c r="E5" s="649"/>
      <c r="F5" s="649"/>
    </row>
    <row r="6" spans="1:6" ht="38.25">
      <c r="A6" s="649"/>
      <c r="B6" s="649"/>
      <c r="C6" s="595" t="s">
        <v>116</v>
      </c>
      <c r="D6" s="595" t="s">
        <v>109</v>
      </c>
      <c r="E6" s="595" t="s">
        <v>319</v>
      </c>
      <c r="F6" s="595" t="s">
        <v>319</v>
      </c>
    </row>
    <row r="7" spans="1:6">
      <c r="A7" s="560" t="s">
        <v>27</v>
      </c>
      <c r="B7" s="560" t="s">
        <v>79</v>
      </c>
      <c r="C7" s="560">
        <v>1</v>
      </c>
      <c r="D7" s="560">
        <v>2</v>
      </c>
      <c r="E7" s="560">
        <v>3</v>
      </c>
      <c r="F7" s="560">
        <v>4</v>
      </c>
    </row>
    <row r="8" spans="1:6">
      <c r="A8" s="560">
        <v>1</v>
      </c>
      <c r="B8" s="596" t="s">
        <v>466</v>
      </c>
      <c r="C8" s="596"/>
      <c r="D8" s="596"/>
      <c r="E8" s="596"/>
      <c r="F8" s="596"/>
    </row>
    <row r="9" spans="1:6">
      <c r="A9" s="560">
        <v>2</v>
      </c>
      <c r="B9" s="596" t="s">
        <v>467</v>
      </c>
      <c r="C9" s="596"/>
      <c r="D9" s="596"/>
      <c r="E9" s="596"/>
      <c r="F9" s="596"/>
    </row>
    <row r="10" spans="1:6">
      <c r="A10" s="560">
        <v>3</v>
      </c>
      <c r="B10" s="596" t="s">
        <v>468</v>
      </c>
      <c r="C10" s="596"/>
      <c r="D10" s="596"/>
      <c r="E10" s="596"/>
      <c r="F10" s="596"/>
    </row>
    <row r="11" spans="1:6">
      <c r="A11" s="560">
        <v>4</v>
      </c>
      <c r="B11" s="596" t="s">
        <v>469</v>
      </c>
      <c r="C11" s="596"/>
      <c r="D11" s="596"/>
      <c r="E11" s="596"/>
      <c r="F11" s="596"/>
    </row>
    <row r="12" spans="1:6">
      <c r="A12" s="560" t="s">
        <v>319</v>
      </c>
      <c r="B12" s="596" t="s">
        <v>319</v>
      </c>
      <c r="C12" s="596"/>
      <c r="D12" s="596"/>
      <c r="E12" s="596"/>
      <c r="F12" s="596"/>
    </row>
    <row r="13" spans="1:6">
      <c r="A13" s="560" t="s">
        <v>319</v>
      </c>
      <c r="B13" s="596" t="s">
        <v>470</v>
      </c>
      <c r="C13" s="596"/>
      <c r="D13" s="596"/>
      <c r="E13" s="596"/>
      <c r="F13" s="596"/>
    </row>
    <row r="14" spans="1:6">
      <c r="A14" s="560" t="s">
        <v>319</v>
      </c>
      <c r="B14" s="596" t="s">
        <v>471</v>
      </c>
      <c r="C14" s="596"/>
      <c r="D14" s="596"/>
      <c r="E14" s="596"/>
      <c r="F14" s="596"/>
    </row>
    <row r="15" spans="1:6">
      <c r="A15" s="560" t="s">
        <v>319</v>
      </c>
      <c r="B15" s="596" t="s">
        <v>472</v>
      </c>
      <c r="C15" s="596"/>
      <c r="D15" s="596"/>
      <c r="E15" s="596"/>
      <c r="F15" s="596"/>
    </row>
    <row r="16" spans="1:6">
      <c r="A16" s="560" t="s">
        <v>319</v>
      </c>
      <c r="B16" s="596" t="s">
        <v>319</v>
      </c>
      <c r="C16" s="596"/>
      <c r="D16" s="596"/>
      <c r="E16" s="596"/>
      <c r="F16" s="596"/>
    </row>
  </sheetData>
  <mergeCells count="5">
    <mergeCell ref="A5:A6"/>
    <mergeCell ref="B5:B6"/>
    <mergeCell ref="C5:F5"/>
    <mergeCell ref="A1:F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8</vt:i4>
      </vt:variant>
    </vt:vector>
  </HeadingPairs>
  <TitlesOfParts>
    <vt:vector size="28" baseType="lpstr">
      <vt:lpstr>0101-TH Thu</vt:lpstr>
      <vt:lpstr>010.1</vt:lpstr>
      <vt:lpstr>010.2</vt:lpstr>
      <vt:lpstr>010.3</vt:lpstr>
      <vt:lpstr>mau 34 DT CD NGUON</vt:lpstr>
      <vt:lpstr>mau 36DT chi NSDP</vt:lpstr>
      <vt:lpstr>mau 39 chi DT</vt:lpstr>
      <vt:lpstr>mau 40 chi TX</vt:lpstr>
      <vt:lpstr>mau 41 ty le %</vt:lpstr>
      <vt:lpstr>mau 42 DT thu bs chi cd</vt:lpstr>
      <vt:lpstr>mau 35 thu DT thu</vt:lpstr>
      <vt:lpstr>MAU 37 DT chi Tinh</vt:lpstr>
      <vt:lpstr>mau 46 DT CD NSDP</vt:lpstr>
      <vt:lpstr>mau 33 CD NSDP</vt:lpstr>
      <vt:lpstr>Bao cao</vt:lpstr>
      <vt:lpstr>mau 66 QT chi NS tinh</vt:lpstr>
      <vt:lpstr>0105-TH chi</vt:lpstr>
      <vt:lpstr>Chi (HĐND) (ko ke chuyen nguon)</vt:lpstr>
      <vt:lpstr>Chi (A-B-C)</vt:lpstr>
      <vt:lpstr>Chi (A-B-C) ko ke chi DTPT khac</vt:lpstr>
      <vt:lpstr>'010.2'!Print_Area</vt:lpstr>
      <vt:lpstr>'0105-TH chi'!Print_Area</vt:lpstr>
      <vt:lpstr>'Bao cao'!Print_Area</vt:lpstr>
      <vt:lpstr>'Chi (A-B-C)'!Print_Area</vt:lpstr>
      <vt:lpstr>'Chi (A-B-C) ko ke chi DTPT khac'!Print_Area</vt:lpstr>
      <vt:lpstr>'Chi (HĐND) (ko ke chuyen nguon)'!Print_Area</vt:lpstr>
      <vt:lpstr>'010.1'!Print_Titles</vt:lpstr>
      <vt:lpstr>'mau 35 thu DT thu'!Print_Titles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 User</cp:lastModifiedBy>
  <cp:lastPrinted>2019-04-12T03:36:32Z</cp:lastPrinted>
  <dcterms:created xsi:type="dcterms:W3CDTF">1996-10-14T23:33:28Z</dcterms:created>
  <dcterms:modified xsi:type="dcterms:W3CDTF">2019-09-12T09:54:42Z</dcterms:modified>
</cp:coreProperties>
</file>